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3° TRIMESTRE 2022" sheetId="1" r:id="rId1"/>
    <sheet name="Plan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'3° TRIMESTRE 2022'!$A$1:$CI$105</definedName>
    <definedName name="_xlnm.Print_Titles" localSheetId="0">'3° TRIMESTRE 2022'!$1:$13</definedName>
  </definedNames>
  <calcPr fullCalcOnLoad="1"/>
</workbook>
</file>

<file path=xl/comments1.xml><?xml version="1.0" encoding="utf-8"?>
<comments xmlns="http://schemas.openxmlformats.org/spreadsheetml/2006/main">
  <authors>
    <author>Fabiano de Lima Pereira</author>
  </authors>
  <commentList>
    <comment ref="BO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Resolução TC n° 8, de 09 de Julho de 2014
LEMBRETE:
</t>
        </r>
        <r>
          <rPr>
            <sz val="9"/>
            <rFont val="Tahoma"/>
            <family val="2"/>
          </rPr>
          <t xml:space="preserve">Somatório dos boletins de medição, relativos aos </t>
        </r>
        <r>
          <rPr>
            <b/>
            <sz val="9"/>
            <rFont val="Tahoma"/>
            <family val="2"/>
          </rPr>
          <t>serviços executados no exercício</t>
        </r>
        <r>
          <rPr>
            <sz val="9"/>
            <rFont val="Tahoma"/>
            <family val="2"/>
          </rPr>
          <t xml:space="preserve"> (despesas orçamentárias e extra-orçamentárias/restos a pagar).</t>
        </r>
        <r>
          <rPr>
            <b/>
            <sz val="9"/>
            <rFont val="Tahoma"/>
            <family val="2"/>
          </rPr>
          <t xml:space="preserve">
</t>
        </r>
      </text>
    </comment>
    <comment ref="BS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Resolução TC n° 8, de 09 de Julho de 2014
LEMBRETE:</t>
        </r>
        <r>
          <rPr>
            <sz val="9"/>
            <rFont val="Tahoma"/>
            <family val="2"/>
          </rPr>
          <t xml:space="preserve">
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<sst xmlns="http://schemas.openxmlformats.org/spreadsheetml/2006/main" count="158" uniqueCount="110">
  <si>
    <t>UNIDADE:</t>
  </si>
  <si>
    <t>SECRETARIA DE SANEAMENTO - SESAN</t>
  </si>
  <si>
    <t>UNIDADE ORÇAMENTÁRIA:</t>
  </si>
  <si>
    <t>EXERCÍCIO:</t>
  </si>
  <si>
    <t>PERÍODO REFERENCIAL:</t>
  </si>
  <si>
    <t>Ordenador de Despesa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</si>
  <si>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</si>
  <si>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</si>
  <si>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</si>
  <si>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</si>
  <si>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</si>
  <si>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</si>
  <si>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</si>
  <si>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</si>
  <si>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>CONCEDENTE</t>
  </si>
  <si>
    <t>REPASSE (R$)</t>
  </si>
  <si>
    <t>CONTRAPARTIDA (R$)</t>
  </si>
  <si>
    <t>CNPJ/CPF</t>
  </si>
  <si>
    <t>RAZÃO SOCIAL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</si>
  <si>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</si>
  <si>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</si>
  <si>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</si>
  <si>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</si>
  <si>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</si>
  <si>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</si>
  <si>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</si>
  <si>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</si>
  <si>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</si>
  <si>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</si>
  <si>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Ministério das Cidades/CEF</t>
  </si>
  <si>
    <t>-</t>
  </si>
  <si>
    <t>Em Andamento</t>
  </si>
  <si>
    <t>Concorrência nº. 001/2015 - CELLS/SESAN</t>
  </si>
  <si>
    <t>38 Meses</t>
  </si>
  <si>
    <t>36 Meses</t>
  </si>
  <si>
    <t>Construtora Ingazeira Ltda</t>
  </si>
  <si>
    <t>Execução das Obras de Saneamento, Pavimentação, Urbanização e Construção Civil no Lote 2, U.Es 20 e 21, localizadas nos Bairros do Arruda, Água Fria, Fundão, Campina do Barreto e Peixinhos na cidade do Recife/PE.</t>
  </si>
  <si>
    <t>15 Meses</t>
  </si>
  <si>
    <t>Execução das Obras de Saneamento, Pavimentação, Urbanização e Construção Civil no Lote 3, U.Es 20 e 21, localizadas nos Bairros do Arruda, Água Fria, Fundão, Campina do Barreto e Peixinhos na cidade do Recife/PE.</t>
  </si>
  <si>
    <t>Engeconsult Consultores Técnicos Ltda</t>
  </si>
  <si>
    <t>Processo Licitatório nº 004/2017 - Concorrência nº 004/2017</t>
  </si>
  <si>
    <t>Serviços especializados de engenharia consultiva para elaboração de projetos complementares executivos, gerenciamento e fiscalização das ações de implantação de saneamento integrado nas Unidades de Esgotamento - U.E´S 03, 04, 08, 17, 19, 20, 21, 22 e 24, localizadas nos bairros do Arruda, Água Fria, Peixinhos, Campina do Barreto, Fundão, Cajueiro, Porto da Madeira, Beberibe, Linha do Tiro, Nova Descoberta, Brejo do Breberibe, Dois Unidos e Passarinho, todos na cidade do Recife/PE.</t>
  </si>
  <si>
    <t>05 Meses</t>
  </si>
  <si>
    <t>Contratação de empresa para execução das obras de pavimentação e drenagem na Rua Pereira Barreto.</t>
  </si>
  <si>
    <t>NE Construções e Serviços de Obras Civis EIRELI</t>
  </si>
  <si>
    <t>04 Meses</t>
  </si>
  <si>
    <t>Processo Licitatório nº 002/2018</t>
  </si>
  <si>
    <t>CPF: 058.524.414-65</t>
  </si>
  <si>
    <t>FELIPE MENDONÇA GUERRA</t>
  </si>
  <si>
    <t>06 Meses</t>
  </si>
  <si>
    <t>Concluída</t>
  </si>
  <si>
    <t>Processo Licitatório nº 010/2018 - Concorrência nº 008/2018 - CELSS/SESAN</t>
  </si>
  <si>
    <t>Execução das Obras e Serviços de Construção de Muros de Arrimo em Gabião nas Avenidas Marginais dos Rios Beberibe e Morno, nos bairros de Campina do Barreto, Beberibe e Dois Unidos, no Município do Recife/PE.</t>
  </si>
  <si>
    <t>12 Meses</t>
  </si>
  <si>
    <t>Execução da continuidade das Obras de Implantação do Sistema de Esgotamento Sanitário do Cordeiro - SES CORDEIRO.</t>
  </si>
  <si>
    <t>2301.01.09.2019</t>
  </si>
  <si>
    <t>2301.01.05.2020</t>
  </si>
  <si>
    <t>Gestor de Obras de Saneamento</t>
  </si>
  <si>
    <t>MODALIDADE / N° DA LICITAÇÃO</t>
  </si>
  <si>
    <t>N°/ANO</t>
  </si>
  <si>
    <t>PREFEITURA DO RECIFE</t>
  </si>
  <si>
    <t>DATA DO INÍCIO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</si>
  <si>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</si>
  <si>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Concorrência nº. 002/2015 - CELLS/SESAN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</si>
  <si>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</si>
  <si>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FRF Engenharia Ltda</t>
  </si>
  <si>
    <t>Execução da Conclusão das Obras e Serviços de Pavimentação, Recuperação e Complementação de Esgotamento Sanitário, Drenagem e Melhorias Hidrossanitárias nas localidades de Ilha de Joaneiro e Chié (Bairro de Campo Grande), Santa Terezinha, Vila dos Casados e Santo Amaro (Bairro de Santo Amaro), no município do Recife/PE.</t>
  </si>
  <si>
    <t>Paulitec Construções Ltda</t>
  </si>
  <si>
    <t>Ordenadora de Despesa</t>
  </si>
  <si>
    <t>Processo Licitatório nº 003/2020 - Concorrência nº 003/2020</t>
  </si>
  <si>
    <t>Processo Licitaório nº 006/2017 - Concorrência nº 002/2017</t>
  </si>
  <si>
    <t>Processo Licitatório nº 005/2017 - Concorrência 005/2017</t>
  </si>
  <si>
    <t>Processo de Dispensa de Licitação n° 004/2021</t>
  </si>
  <si>
    <t>Execução das obras de fundação em estaca raíz, vigas e pilares metálicos, para recuperação estrutural dos blocos A e B do habitacional Beira Rio, no bairro do Arruda.</t>
  </si>
  <si>
    <t>GS Indústria Serviços e Construções Ltda</t>
  </si>
  <si>
    <t>2301.01.003.2021</t>
  </si>
  <si>
    <t>07 Meses</t>
  </si>
  <si>
    <t>Processo de Dispensa de Licitação n° 001/2021</t>
  </si>
  <si>
    <t>Prestação de serviços de execução de ensaios, estudos e projetos de recuperação estrutural dos blocos A e B do Habitacional Beira Rio, Bairro do Arruda, Recife/PE.</t>
  </si>
  <si>
    <t>F. Mateus Maciel da Silva Engenharia e Consultoria</t>
  </si>
  <si>
    <t>2301.1.001.2021</t>
  </si>
  <si>
    <t>45 Dias</t>
  </si>
  <si>
    <t>189700442007 - UE 41B</t>
  </si>
  <si>
    <t>189706092007 - UE 42</t>
  </si>
  <si>
    <t>189694642007 - UE 43</t>
  </si>
  <si>
    <r>
      <rPr>
        <b/>
        <sz val="8"/>
        <color indexed="53"/>
        <rFont val="Arial Narrow"/>
        <family val="2"/>
      </rPr>
      <t xml:space="preserve">( </t>
    </r>
    <r>
      <rPr>
        <b/>
        <sz val="10"/>
        <color indexed="53"/>
        <rFont val="Arial Narrow"/>
        <family val="2"/>
      </rPr>
      <t>¹</t>
    </r>
    <r>
      <rPr>
        <b/>
        <sz val="8"/>
        <color indexed="53"/>
        <rFont val="Arial Narrow"/>
        <family val="2"/>
      </rPr>
      <t xml:space="preserve"> )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NOTA EXPLICATIVA: </t>
    </r>
    <r>
      <rPr>
        <sz val="8"/>
        <color indexed="8"/>
        <rFont val="Arial Narrow"/>
        <family val="2"/>
      </rPr>
      <t>2° Termo Aditivo de prazo ao Contrato n° 2301.06.2018 em processo de elaboração pela Procuradoria Geral do Município, referente a Contratação de Empresa de especializada para executar as ações previstas nos Projetos de Trabalho Técnico Social do PROGRAMA SANEAMENTO PARA TODOS - SES CORDEIRO, nas Unidades de Esgotamento Sanitário 41B, 42 e 43.</t>
    </r>
  </si>
  <si>
    <t>ALCINDO SALUSTIANO DANTAS FILHO</t>
  </si>
  <si>
    <t>Gerente Geral de Obras de Saneamento</t>
  </si>
  <si>
    <t>CPF: 085.629.034-34</t>
  </si>
  <si>
    <t>Gerente de Desenvolvimento Social</t>
  </si>
  <si>
    <t>MÔNICA MARIA COELHODE MELO ALVES</t>
  </si>
  <si>
    <t>CPF: 715.021.904-78</t>
  </si>
  <si>
    <t>MAPA DE OBRAS 2022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</si>
  <si>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</si>
  <si>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</si>
  <si>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</si>
  <si>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</si>
  <si>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t>08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</si>
  <si>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</si>
  <si>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</si>
  <si>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Construtora Novo Mundo Eireli</t>
  </si>
  <si>
    <t>2301.1.004.2021</t>
  </si>
  <si>
    <t>Gerente de Projetos de Saneamento</t>
  </si>
  <si>
    <t>NAÇARO BEZERRA DE MIRANDA HENRIQUES</t>
  </si>
  <si>
    <t>CPF: 002.018.284-80</t>
  </si>
  <si>
    <t xml:space="preserve"> VLR DO CONTRATO FINAL </t>
  </si>
  <si>
    <t>HENRIQUE LESSA CARDOSO DA SILVA</t>
  </si>
  <si>
    <t>Secretário Executivo de Saneamento</t>
  </si>
  <si>
    <t>CPF: 007.728.834-32</t>
  </si>
  <si>
    <t>JULHO a SETEMBRO (3° TRIMESTRE)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</si>
</sst>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\ ;\(#,##0.00\);\-#\ ;@\ "/>
    <numFmt numFmtId="171" formatCode="0\ ;&quot;  (&quot;0\);&quot;  - &quot;;@\ "/>
    <numFmt numFmtId="172" formatCode="&quot; $ &quot;#,##0.00\ ;&quot; $ (&quot;#,##0.00\);&quot; $ - &quot;;@\ "/>
    <numFmt numFmtId="173" formatCode="&quot; $ &quot;0\ ;&quot; $ (&quot;0\);&quot; $ - &quot;;@\ "/>
    <numFmt numFmtId="174" formatCode="#,##0.00\ ;[Red]\(#,##0.00\)"/>
    <numFmt numFmtId="175" formatCode="0000\.000\-00"/>
    <numFmt numFmtId="176" formatCode="[$R$-416]\ #.00000\ ;\-[$R$-416]\ #.00000\ ;[$R$-416]&quot; -&quot;00\ ;@\ "/>
    <numFmt numFmtId="177" formatCode="&quot; R$ &quot;* #,##0.00\ ;&quot;-R$ &quot;* #,##0.00\ ;&quot; R$ &quot;* \-#\ ;\ @\ "/>
    <numFmt numFmtId="178" formatCode="00\.000\.000/0000\-00"/>
    <numFmt numFmtId="179" formatCode="00/0000"/>
    <numFmt numFmtId="180" formatCode="00/00/0000"/>
    <numFmt numFmtId="181" formatCode="000/00"/>
    <numFmt numFmtId="182" formatCode="00\.000\.000/0000"/>
    <numFmt numFmtId="183" formatCode="00/00/00"/>
    <numFmt numFmtId="184" formatCode="[$-416]dddd\,\ d&quot; de &quot;mmmm&quot; de &quot;yyyy"/>
    <numFmt numFmtId="185" formatCode="&quot;R$&quot;\ #,##0.00"/>
    <numFmt numFmtId="186" formatCode="00&quot;.&quot;000&quot;.&quot;000&quot;/&quot;0000&quot;-&quot;00"/>
    <numFmt numFmtId="187" formatCode="0000&quot;.&quot;00&quot;.&quot;0000"/>
    <numFmt numFmtId="188" formatCode="00&quot;/&quot;00&quot;/&quot;0000"/>
    <numFmt numFmtId="189" formatCode="[$R$-416]\ #.0000\ ;\-[$R$-416]\ #.0000\ ;[$R$-416]&quot; -&quot;00\ ;@\ "/>
    <numFmt numFmtId="190" formatCode="[$R$-416]\ #.000\ ;\-[$R$-416]\ #.000\ ;[$R$-416]&quot; -&quot;00\ ;@\ "/>
    <numFmt numFmtId="191" formatCode="[$R$-416]\ #.00\ ;\-[$R$-416]\ #.00\ ;[$R$-416]&quot; -&quot;00\ ;@\ "/>
    <numFmt numFmtId="192" formatCode="[$R$-416]\ #.000\ ;\-[$R$-416]\ #.000\ ;[$R$-416]&quot; -&quot;00.0\ ;@\ "/>
    <numFmt numFmtId="193" formatCode="0&quot;.&quot;0&quot;.&quot;00&quot;.&quot;00"/>
    <numFmt numFmtId="194" formatCode="0000&quot;.&quot;000&quot;-&quot;00&quot;/&quot;0000"/>
    <numFmt numFmtId="195" formatCode="_-[$R$-416]\ * #,##0.00000_-;\-[$R$-416]\ * #,##0.00000_-;_-[$R$-416]\ * &quot;-&quot;?????_-;_-@_-"/>
    <numFmt numFmtId="196" formatCode="_-[$R$-416]\ * #,##0.00_-;\-[$R$-416]\ * #,##0.00_-;_-[$R$-416]\ * &quot;-&quot;??_-;_-@_-"/>
    <numFmt numFmtId="197" formatCode="&quot;R$&quot;#,##0.00"/>
    <numFmt numFmtId="198" formatCode="[$R$-416]\ #.000000\ ;\-[$R$-416]\ #.000000\ ;[$R$-416]&quot; -&quot;00.0\ ;@\ "/>
    <numFmt numFmtId="199" formatCode="[$R$-416]\ #.0000000\ ;\-[$R$-416]\ #.0000000\ ;[$R$-416]&quot; -&quot;00.00\ ;@\ "/>
    <numFmt numFmtId="200" formatCode="&quot;R$&quot;#,##0.000"/>
    <numFmt numFmtId="201" formatCode="&quot;R$&quot;#,##0.0000"/>
    <numFmt numFmtId="202" formatCode="&quot;R$&quot;#,##0.00000"/>
    <numFmt numFmtId="203" formatCode="&quot;R$&quot;#,##0.000000"/>
    <numFmt numFmtId="204" formatCode="&quot;R$&quot;#,##0.0000000"/>
    <numFmt numFmtId="205" formatCode="&quot;R$&quot;#,##0.00000000"/>
    <numFmt numFmtId="206" formatCode="&quot;R$&quot;#,##0.0"/>
    <numFmt numFmtId="207" formatCode="&quot;R$&quot;#,##0"/>
  </numFmts>
  <fonts count="63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53"/>
      <name val="Arial Narrow"/>
      <family val="2"/>
    </font>
    <font>
      <b/>
      <sz val="10"/>
      <color indexed="53"/>
      <name val="Arial Narrow"/>
      <family val="2"/>
    </font>
    <font>
      <sz val="9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170" fontId="13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0" fontId="0" fillId="0" borderId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Border="0" applyProtection="0">
      <alignment horizontal="center"/>
    </xf>
    <xf numFmtId="0" fontId="4" fillId="0" borderId="0" applyNumberFormat="0" applyFill="0" applyBorder="0" applyAlignment="0" applyProtection="0"/>
    <xf numFmtId="0" fontId="14" fillId="0" borderId="0" applyBorder="0" applyProtection="0">
      <alignment horizontal="center" textRotation="90"/>
    </xf>
    <xf numFmtId="0" fontId="52" fillId="36" borderId="0" applyNumberFormat="0" applyBorder="0" applyAlignment="0" applyProtection="0"/>
    <xf numFmtId="176" fontId="0" fillId="0" borderId="0" applyBorder="0" applyProtection="0">
      <alignment/>
    </xf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7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40" borderId="0" xfId="0" applyFont="1" applyFill="1" applyAlignment="1">
      <alignment vertical="center"/>
    </xf>
    <xf numFmtId="0" fontId="18" fillId="40" borderId="0" xfId="0" applyFont="1" applyFill="1" applyBorder="1" applyAlignment="1">
      <alignment vertical="center"/>
    </xf>
    <xf numFmtId="0" fontId="16" fillId="40" borderId="0" xfId="0" applyFont="1" applyFill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left" vertical="center"/>
    </xf>
    <xf numFmtId="0" fontId="25" fillId="40" borderId="0" xfId="0" applyFont="1" applyFill="1" applyAlignment="1">
      <alignment horizontal="left" vertical="center" indent="1"/>
    </xf>
    <xf numFmtId="169" fontId="18" fillId="0" borderId="0" xfId="63" applyNumberFormat="1" applyFont="1" applyAlignment="1">
      <alignment horizontal="left" indent="5"/>
    </xf>
    <xf numFmtId="169" fontId="18" fillId="0" borderId="0" xfId="63" applyNumberFormat="1" applyFont="1" applyAlignment="1">
      <alignment horizontal="left" indent="7"/>
    </xf>
    <xf numFmtId="169" fontId="18" fillId="0" borderId="0" xfId="63" applyNumberFormat="1" applyFont="1" applyAlignment="1">
      <alignment horizontal="left" vertical="center" indent="2"/>
    </xf>
    <xf numFmtId="0" fontId="27" fillId="40" borderId="0" xfId="0" applyFont="1" applyFill="1" applyAlignment="1">
      <alignment vertical="center"/>
    </xf>
    <xf numFmtId="0" fontId="25" fillId="40" borderId="0" xfId="0" applyFont="1" applyFill="1" applyAlignment="1">
      <alignment vertical="center"/>
    </xf>
    <xf numFmtId="0" fontId="27" fillId="40" borderId="0" xfId="0" applyFont="1" applyFill="1" applyBorder="1" applyAlignment="1">
      <alignment vertical="center"/>
    </xf>
    <xf numFmtId="169" fontId="18" fillId="40" borderId="0" xfId="63" applyNumberFormat="1" applyFont="1" applyFill="1" applyAlignment="1">
      <alignment vertical="center"/>
    </xf>
    <xf numFmtId="169" fontId="20" fillId="0" borderId="11" xfId="0" applyNumberFormat="1" applyFont="1" applyFill="1" applyBorder="1" applyAlignment="1">
      <alignment horizontal="left" vertical="center" wrapText="1" indent="2"/>
    </xf>
    <xf numFmtId="0" fontId="18" fillId="0" borderId="0" xfId="0" applyFont="1" applyFill="1" applyAlignment="1">
      <alignment vertical="center"/>
    </xf>
    <xf numFmtId="169" fontId="18" fillId="0" borderId="0" xfId="63" applyNumberFormat="1" applyFont="1" applyFill="1" applyAlignment="1">
      <alignment vertical="center"/>
    </xf>
    <xf numFmtId="0" fontId="27" fillId="40" borderId="0" xfId="0" applyFont="1" applyFill="1" applyAlignment="1">
      <alignment horizontal="left" vertical="center" indent="1"/>
    </xf>
    <xf numFmtId="0" fontId="27" fillId="40" borderId="12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40" borderId="12" xfId="0" applyFont="1" applyFill="1" applyBorder="1" applyAlignment="1">
      <alignment horizontal="center" vertical="center"/>
    </xf>
    <xf numFmtId="0" fontId="27" fillId="40" borderId="15" xfId="0" applyFont="1" applyFill="1" applyBorder="1" applyAlignment="1">
      <alignment horizontal="center" vertical="center"/>
    </xf>
    <xf numFmtId="169" fontId="18" fillId="0" borderId="16" xfId="63" applyNumberFormat="1" applyFont="1" applyBorder="1" applyAlignment="1">
      <alignment horizontal="left" vertical="center" indent="2"/>
    </xf>
    <xf numFmtId="169" fontId="17" fillId="0" borderId="17" xfId="63" applyNumberFormat="1" applyFont="1" applyBorder="1" applyAlignment="1">
      <alignment horizontal="center" vertical="center" wrapText="1"/>
    </xf>
    <xf numFmtId="0" fontId="18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26" fillId="41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25" fillId="40" borderId="0" xfId="0" applyFont="1" applyFill="1" applyAlignment="1">
      <alignment horizontal="left" vertical="center"/>
    </xf>
    <xf numFmtId="0" fontId="17" fillId="19" borderId="13" xfId="0" applyNumberFormat="1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center" vertical="center"/>
    </xf>
    <xf numFmtId="169" fontId="20" fillId="0" borderId="14" xfId="0" applyNumberFormat="1" applyFont="1" applyFill="1" applyBorder="1" applyAlignment="1" quotePrefix="1">
      <alignment horizontal="left" vertical="center" indent="1"/>
    </xf>
    <xf numFmtId="169" fontId="20" fillId="0" borderId="14" xfId="0" applyNumberFormat="1" applyFont="1" applyFill="1" applyBorder="1" applyAlignment="1">
      <alignment horizontal="left" vertical="center" indent="1"/>
    </xf>
    <xf numFmtId="169" fontId="20" fillId="0" borderId="14" xfId="0" applyNumberFormat="1" applyFont="1" applyFill="1" applyBorder="1" applyAlignment="1">
      <alignment horizontal="left" vertical="center" indent="2"/>
    </xf>
    <xf numFmtId="186" fontId="20" fillId="0" borderId="14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87" fontId="20" fillId="0" borderId="14" xfId="0" applyNumberFormat="1" applyFont="1" applyFill="1" applyBorder="1" applyAlignment="1">
      <alignment horizontal="center" vertical="center"/>
    </xf>
    <xf numFmtId="188" fontId="20" fillId="0" borderId="14" xfId="0" applyNumberFormat="1" applyFont="1" applyFill="1" applyBorder="1" applyAlignment="1">
      <alignment horizontal="center" vertical="center"/>
    </xf>
    <xf numFmtId="169" fontId="18" fillId="0" borderId="21" xfId="63" applyNumberFormat="1" applyFont="1" applyFill="1" applyBorder="1" applyAlignment="1">
      <alignment horizontal="left" vertical="center"/>
    </xf>
    <xf numFmtId="169" fontId="18" fillId="0" borderId="22" xfId="63" applyNumberFormat="1" applyFont="1" applyFill="1" applyBorder="1" applyAlignment="1">
      <alignment horizontal="left" vertical="center"/>
    </xf>
    <xf numFmtId="169" fontId="18" fillId="0" borderId="23" xfId="63" applyNumberFormat="1" applyFont="1" applyFill="1" applyBorder="1" applyAlignment="1">
      <alignment horizontal="left" vertical="center"/>
    </xf>
    <xf numFmtId="169" fontId="20" fillId="0" borderId="21" xfId="0" applyNumberFormat="1" applyFont="1" applyFill="1" applyBorder="1" applyAlignment="1">
      <alignment horizontal="left" vertical="center" indent="1"/>
    </xf>
    <xf numFmtId="169" fontId="20" fillId="0" borderId="22" xfId="0" applyNumberFormat="1" applyFont="1" applyFill="1" applyBorder="1" applyAlignment="1">
      <alignment horizontal="left" vertical="center" indent="1"/>
    </xf>
    <xf numFmtId="169" fontId="20" fillId="0" borderId="23" xfId="0" applyNumberFormat="1" applyFont="1" applyFill="1" applyBorder="1" applyAlignment="1">
      <alignment horizontal="left" vertical="center" indent="1"/>
    </xf>
    <xf numFmtId="169" fontId="18" fillId="0" borderId="11" xfId="63" applyNumberFormat="1" applyFont="1" applyFill="1" applyBorder="1" applyAlignment="1">
      <alignment horizontal="left" vertical="center" indent="1"/>
    </xf>
    <xf numFmtId="193" fontId="20" fillId="0" borderId="14" xfId="0" applyNumberFormat="1" applyFont="1" applyFill="1" applyBorder="1" applyAlignment="1">
      <alignment horizontal="center" vertical="center"/>
    </xf>
    <xf numFmtId="169" fontId="20" fillId="0" borderId="21" xfId="0" applyNumberFormat="1" applyFont="1" applyFill="1" applyBorder="1" applyAlignment="1">
      <alignment horizontal="left" vertical="center" wrapText="1" indent="1"/>
    </xf>
    <xf numFmtId="169" fontId="20" fillId="0" borderId="22" xfId="0" applyNumberFormat="1" applyFont="1" applyFill="1" applyBorder="1" applyAlignment="1">
      <alignment horizontal="left" vertical="center" wrapText="1" indent="1"/>
    </xf>
    <xf numFmtId="169" fontId="20" fillId="0" borderId="23" xfId="0" applyNumberFormat="1" applyFont="1" applyFill="1" applyBorder="1" applyAlignment="1">
      <alignment horizontal="left" vertical="center" wrapText="1" inden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194" fontId="20" fillId="0" borderId="24" xfId="0" applyNumberFormat="1" applyFont="1" applyFill="1" applyBorder="1" applyAlignment="1">
      <alignment horizontal="center" vertical="center" wrapText="1"/>
    </xf>
    <xf numFmtId="194" fontId="20" fillId="0" borderId="15" xfId="0" applyNumberFormat="1" applyFont="1" applyFill="1" applyBorder="1" applyAlignment="1">
      <alignment horizontal="center" vertical="center" wrapText="1"/>
    </xf>
    <xf numFmtId="194" fontId="20" fillId="0" borderId="25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9" fontId="18" fillId="0" borderId="11" xfId="63" applyNumberFormat="1" applyFont="1" applyBorder="1" applyAlignment="1">
      <alignment horizontal="left" vertical="center" indent="21"/>
    </xf>
    <xf numFmtId="169" fontId="20" fillId="0" borderId="11" xfId="0" applyNumberFormat="1" applyFont="1" applyFill="1" applyBorder="1" applyAlignment="1">
      <alignment horizontal="right" vertical="center" indent="2"/>
    </xf>
    <xf numFmtId="169" fontId="18" fillId="0" borderId="11" xfId="63" applyNumberFormat="1" applyFont="1" applyBorder="1" applyAlignment="1">
      <alignment horizontal="left" vertical="center" indent="2"/>
    </xf>
    <xf numFmtId="193" fontId="20" fillId="0" borderId="11" xfId="0" applyNumberFormat="1" applyFont="1" applyFill="1" applyBorder="1" applyAlignment="1">
      <alignment horizontal="center" vertical="center"/>
    </xf>
    <xf numFmtId="169" fontId="20" fillId="0" borderId="26" xfId="0" applyNumberFormat="1" applyFont="1" applyFill="1" applyBorder="1" applyAlignment="1">
      <alignment horizontal="left" vertical="center" wrapText="1" indent="2"/>
    </xf>
    <xf numFmtId="169" fontId="20" fillId="0" borderId="27" xfId="0" applyNumberFormat="1" applyFont="1" applyFill="1" applyBorder="1" applyAlignment="1">
      <alignment horizontal="left" vertical="center" wrapText="1" indent="2"/>
    </xf>
    <xf numFmtId="169" fontId="20" fillId="0" borderId="28" xfId="0" applyNumberFormat="1" applyFont="1" applyFill="1" applyBorder="1" applyAlignment="1">
      <alignment horizontal="left" vertical="center" wrapText="1" indent="2"/>
    </xf>
    <xf numFmtId="186" fontId="20" fillId="0" borderId="26" xfId="0" applyNumberFormat="1" applyFont="1" applyFill="1" applyBorder="1" applyAlignment="1">
      <alignment horizontal="center" vertical="center"/>
    </xf>
    <xf numFmtId="186" fontId="20" fillId="0" borderId="27" xfId="0" applyNumberFormat="1" applyFont="1" applyFill="1" applyBorder="1" applyAlignment="1">
      <alignment horizontal="center" vertical="center"/>
    </xf>
    <xf numFmtId="186" fontId="20" fillId="0" borderId="28" xfId="0" applyNumberFormat="1" applyFont="1" applyFill="1" applyBorder="1" applyAlignment="1">
      <alignment horizontal="center" vertical="center"/>
    </xf>
    <xf numFmtId="169" fontId="18" fillId="0" borderId="11" xfId="63" applyNumberFormat="1" applyFont="1" applyFill="1" applyBorder="1" applyAlignment="1">
      <alignment horizontal="left" vertical="center"/>
    </xf>
    <xf numFmtId="169" fontId="18" fillId="0" borderId="26" xfId="63" applyNumberFormat="1" applyFont="1" applyFill="1" applyBorder="1" applyAlignment="1">
      <alignment horizontal="left" vertical="center" indent="1"/>
    </xf>
    <xf numFmtId="169" fontId="18" fillId="0" borderId="27" xfId="63" applyNumberFormat="1" applyFont="1" applyFill="1" applyBorder="1" applyAlignment="1">
      <alignment horizontal="left" vertical="center" indent="1"/>
    </xf>
    <xf numFmtId="169" fontId="18" fillId="0" borderId="28" xfId="63" applyNumberFormat="1" applyFont="1" applyFill="1" applyBorder="1" applyAlignment="1">
      <alignment horizontal="left" vertical="center" indent="1"/>
    </xf>
    <xf numFmtId="169" fontId="20" fillId="0" borderId="26" xfId="0" applyNumberFormat="1" applyFont="1" applyFill="1" applyBorder="1" applyAlignment="1">
      <alignment horizontal="left" vertical="center" wrapText="1" indent="1"/>
    </xf>
    <xf numFmtId="169" fontId="20" fillId="0" borderId="27" xfId="0" applyNumberFormat="1" applyFont="1" applyFill="1" applyBorder="1" applyAlignment="1">
      <alignment horizontal="left" vertical="center" wrapText="1" indent="1"/>
    </xf>
    <xf numFmtId="169" fontId="20" fillId="0" borderId="28" xfId="0" applyNumberFormat="1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center" vertical="center" wrapText="1"/>
    </xf>
    <xf numFmtId="169" fontId="18" fillId="0" borderId="11" xfId="63" applyNumberFormat="1" applyFont="1" applyFill="1" applyBorder="1" applyAlignment="1">
      <alignment horizontal="left" vertical="center" indent="2"/>
    </xf>
    <xf numFmtId="169" fontId="20" fillId="0" borderId="11" xfId="0" applyNumberFormat="1" applyFont="1" applyFill="1" applyBorder="1" applyAlignment="1">
      <alignment horizontal="right" vertical="center"/>
    </xf>
    <xf numFmtId="169" fontId="20" fillId="0" borderId="11" xfId="0" applyNumberFormat="1" applyFont="1" applyFill="1" applyBorder="1" applyAlignment="1">
      <alignment horizontal="center" vertical="center"/>
    </xf>
    <xf numFmtId="169" fontId="20" fillId="0" borderId="24" xfId="0" applyNumberFormat="1" applyFont="1" applyFill="1" applyBorder="1" applyAlignment="1">
      <alignment horizontal="left" vertical="center" indent="1"/>
    </xf>
    <xf numFmtId="169" fontId="20" fillId="0" borderId="15" xfId="0" applyNumberFormat="1" applyFont="1" applyFill="1" applyBorder="1" applyAlignment="1">
      <alignment horizontal="left" vertical="center" indent="1"/>
    </xf>
    <xf numFmtId="169" fontId="20" fillId="0" borderId="25" xfId="0" applyNumberFormat="1" applyFont="1" applyFill="1" applyBorder="1" applyAlignment="1">
      <alignment horizontal="left" vertical="center" indent="1"/>
    </xf>
    <xf numFmtId="169" fontId="20" fillId="0" borderId="16" xfId="0" applyNumberFormat="1" applyFont="1" applyFill="1" applyBorder="1" applyAlignment="1">
      <alignment horizontal="left" vertical="center" indent="1"/>
    </xf>
    <xf numFmtId="169" fontId="20" fillId="0" borderId="0" xfId="0" applyNumberFormat="1" applyFont="1" applyFill="1" applyBorder="1" applyAlignment="1">
      <alignment horizontal="left" vertical="center" indent="1"/>
    </xf>
    <xf numFmtId="169" fontId="20" fillId="0" borderId="29" xfId="0" applyNumberFormat="1" applyFont="1" applyFill="1" applyBorder="1" applyAlignment="1">
      <alignment horizontal="left" vertical="center" indent="1"/>
    </xf>
    <xf numFmtId="169" fontId="20" fillId="0" borderId="30" xfId="0" applyNumberFormat="1" applyFont="1" applyFill="1" applyBorder="1" applyAlignment="1">
      <alignment horizontal="left" vertical="center" indent="1"/>
    </xf>
    <xf numFmtId="169" fontId="20" fillId="0" borderId="12" xfId="0" applyNumberFormat="1" applyFont="1" applyFill="1" applyBorder="1" applyAlignment="1">
      <alignment horizontal="left" vertical="center" indent="1"/>
    </xf>
    <xf numFmtId="169" fontId="20" fillId="0" borderId="31" xfId="0" applyNumberFormat="1" applyFont="1" applyFill="1" applyBorder="1" applyAlignment="1">
      <alignment horizontal="left" vertical="center" indent="1"/>
    </xf>
    <xf numFmtId="169" fontId="20" fillId="0" borderId="11" xfId="0" applyNumberFormat="1" applyFont="1" applyFill="1" applyBorder="1" applyAlignment="1">
      <alignment horizontal="left" vertical="center" indent="1"/>
    </xf>
    <xf numFmtId="194" fontId="20" fillId="40" borderId="24" xfId="0" applyNumberFormat="1" applyFont="1" applyFill="1" applyBorder="1" applyAlignment="1">
      <alignment horizontal="center" vertical="center" wrapText="1"/>
    </xf>
    <xf numFmtId="194" fontId="20" fillId="40" borderId="15" xfId="0" applyNumberFormat="1" applyFont="1" applyFill="1" applyBorder="1" applyAlignment="1">
      <alignment horizontal="center" vertical="center" wrapText="1"/>
    </xf>
    <xf numFmtId="194" fontId="20" fillId="40" borderId="2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69" fontId="20" fillId="40" borderId="24" xfId="0" applyNumberFormat="1" applyFont="1" applyFill="1" applyBorder="1" applyAlignment="1">
      <alignment horizontal="left" vertical="center" indent="1"/>
    </xf>
    <xf numFmtId="169" fontId="20" fillId="40" borderId="15" xfId="0" applyNumberFormat="1" applyFont="1" applyFill="1" applyBorder="1" applyAlignment="1">
      <alignment horizontal="left" vertical="center" indent="1"/>
    </xf>
    <xf numFmtId="169" fontId="20" fillId="40" borderId="25" xfId="0" applyNumberFormat="1" applyFont="1" applyFill="1" applyBorder="1" applyAlignment="1">
      <alignment horizontal="left" vertical="center" indent="1"/>
    </xf>
    <xf numFmtId="169" fontId="20" fillId="40" borderId="24" xfId="0" applyNumberFormat="1" applyFont="1" applyFill="1" applyBorder="1" applyAlignment="1">
      <alignment horizontal="left" vertical="center" indent="2"/>
    </xf>
    <xf numFmtId="169" fontId="20" fillId="40" borderId="15" xfId="0" applyNumberFormat="1" applyFont="1" applyFill="1" applyBorder="1" applyAlignment="1">
      <alignment horizontal="left" vertical="center" indent="2"/>
    </xf>
    <xf numFmtId="169" fontId="20" fillId="40" borderId="25" xfId="0" applyNumberFormat="1" applyFont="1" applyFill="1" applyBorder="1" applyAlignment="1">
      <alignment horizontal="left" vertical="center" indent="2"/>
    </xf>
    <xf numFmtId="169" fontId="20" fillId="40" borderId="30" xfId="0" applyNumberFormat="1" applyFont="1" applyFill="1" applyBorder="1" applyAlignment="1">
      <alignment horizontal="left" vertical="center" indent="2"/>
    </xf>
    <xf numFmtId="169" fontId="20" fillId="40" borderId="12" xfId="0" applyNumberFormat="1" applyFont="1" applyFill="1" applyBorder="1" applyAlignment="1">
      <alignment horizontal="left" vertical="center" indent="2"/>
    </xf>
    <xf numFmtId="169" fontId="20" fillId="40" borderId="31" xfId="0" applyNumberFormat="1" applyFont="1" applyFill="1" applyBorder="1" applyAlignment="1">
      <alignment horizontal="left" vertical="center" indent="2"/>
    </xf>
    <xf numFmtId="169" fontId="20" fillId="0" borderId="24" xfId="0" applyNumberFormat="1" applyFont="1" applyFill="1" applyBorder="1" applyAlignment="1">
      <alignment horizontal="left" vertical="center" wrapText="1" indent="1"/>
    </xf>
    <xf numFmtId="169" fontId="20" fillId="0" borderId="15" xfId="0" applyNumberFormat="1" applyFont="1" applyFill="1" applyBorder="1" applyAlignment="1">
      <alignment horizontal="left" vertical="center" wrapText="1" indent="1"/>
    </xf>
    <xf numFmtId="169" fontId="20" fillId="0" borderId="25" xfId="0" applyNumberFormat="1" applyFont="1" applyFill="1" applyBorder="1" applyAlignment="1">
      <alignment horizontal="left" vertical="center" wrapText="1" indent="1"/>
    </xf>
    <xf numFmtId="169" fontId="20" fillId="0" borderId="16" xfId="0" applyNumberFormat="1" applyFont="1" applyFill="1" applyBorder="1" applyAlignment="1">
      <alignment horizontal="left" vertical="center" wrapText="1" indent="1"/>
    </xf>
    <xf numFmtId="169" fontId="20" fillId="0" borderId="0" xfId="0" applyNumberFormat="1" applyFont="1" applyFill="1" applyBorder="1" applyAlignment="1">
      <alignment horizontal="left" vertical="center" wrapText="1" indent="1"/>
    </xf>
    <xf numFmtId="169" fontId="20" fillId="0" borderId="29" xfId="0" applyNumberFormat="1" applyFont="1" applyFill="1" applyBorder="1" applyAlignment="1">
      <alignment horizontal="left" vertical="center" wrapText="1" indent="1"/>
    </xf>
    <xf numFmtId="169" fontId="20" fillId="0" borderId="30" xfId="0" applyNumberFormat="1" applyFont="1" applyFill="1" applyBorder="1" applyAlignment="1">
      <alignment horizontal="left" vertical="center" wrapText="1" indent="1"/>
    </xf>
    <xf numFmtId="169" fontId="20" fillId="0" borderId="12" xfId="0" applyNumberFormat="1" applyFont="1" applyFill="1" applyBorder="1" applyAlignment="1">
      <alignment horizontal="left" vertical="center" wrapText="1" indent="1"/>
    </xf>
    <xf numFmtId="169" fontId="20" fillId="0" borderId="31" xfId="0" applyNumberFormat="1" applyFont="1" applyFill="1" applyBorder="1" applyAlignment="1">
      <alignment horizontal="left" vertical="center" wrapText="1" indent="1"/>
    </xf>
    <xf numFmtId="186" fontId="20" fillId="0" borderId="11" xfId="0" applyNumberFormat="1" applyFont="1" applyFill="1" applyBorder="1" applyAlignment="1">
      <alignment horizontal="center" vertical="center"/>
    </xf>
    <xf numFmtId="187" fontId="20" fillId="0" borderId="11" xfId="0" applyNumberFormat="1" applyFont="1" applyFill="1" applyBorder="1" applyAlignment="1">
      <alignment horizontal="center" vertical="center"/>
    </xf>
    <xf numFmtId="194" fontId="20" fillId="40" borderId="16" xfId="0" applyNumberFormat="1" applyFont="1" applyFill="1" applyBorder="1" applyAlignment="1">
      <alignment horizontal="center" vertical="center" wrapText="1"/>
    </xf>
    <xf numFmtId="194" fontId="20" fillId="40" borderId="0" xfId="0" applyNumberFormat="1" applyFont="1" applyFill="1" applyBorder="1" applyAlignment="1">
      <alignment horizontal="center" vertical="center" wrapText="1"/>
    </xf>
    <xf numFmtId="194" fontId="20" fillId="40" borderId="29" xfId="0" applyNumberFormat="1" applyFont="1" applyFill="1" applyBorder="1" applyAlignment="1">
      <alignment horizontal="center" vertical="center" wrapText="1"/>
    </xf>
    <xf numFmtId="169" fontId="20" fillId="40" borderId="16" xfId="0" applyNumberFormat="1" applyFont="1" applyFill="1" applyBorder="1" applyAlignment="1">
      <alignment horizontal="left" vertical="center" indent="1"/>
    </xf>
    <xf numFmtId="169" fontId="20" fillId="40" borderId="0" xfId="0" applyNumberFormat="1" applyFont="1" applyFill="1" applyBorder="1" applyAlignment="1">
      <alignment horizontal="left" vertical="center" indent="1"/>
    </xf>
    <xf numFmtId="169" fontId="20" fillId="40" borderId="29" xfId="0" applyNumberFormat="1" applyFont="1" applyFill="1" applyBorder="1" applyAlignment="1">
      <alignment horizontal="left" vertical="center" indent="1"/>
    </xf>
    <xf numFmtId="169" fontId="20" fillId="40" borderId="16" xfId="0" applyNumberFormat="1" applyFont="1" applyFill="1" applyBorder="1" applyAlignment="1">
      <alignment horizontal="left" vertical="center" indent="2"/>
    </xf>
    <xf numFmtId="169" fontId="20" fillId="40" borderId="0" xfId="0" applyNumberFormat="1" applyFont="1" applyFill="1" applyBorder="1" applyAlignment="1">
      <alignment horizontal="left" vertical="center" indent="2"/>
    </xf>
    <xf numFmtId="169" fontId="20" fillId="40" borderId="29" xfId="0" applyNumberFormat="1" applyFont="1" applyFill="1" applyBorder="1" applyAlignment="1">
      <alignment horizontal="left" vertical="center" indent="2"/>
    </xf>
    <xf numFmtId="194" fontId="20" fillId="40" borderId="30" xfId="0" applyNumberFormat="1" applyFont="1" applyFill="1" applyBorder="1" applyAlignment="1">
      <alignment horizontal="center" vertical="center" wrapText="1"/>
    </xf>
    <xf numFmtId="194" fontId="20" fillId="40" borderId="12" xfId="0" applyNumberFormat="1" applyFont="1" applyFill="1" applyBorder="1" applyAlignment="1">
      <alignment horizontal="center" vertical="center" wrapText="1"/>
    </xf>
    <xf numFmtId="194" fontId="20" fillId="40" borderId="31" xfId="0" applyNumberFormat="1" applyFont="1" applyFill="1" applyBorder="1" applyAlignment="1">
      <alignment horizontal="center" vertical="center" wrapText="1"/>
    </xf>
    <xf numFmtId="169" fontId="20" fillId="40" borderId="30" xfId="0" applyNumberFormat="1" applyFont="1" applyFill="1" applyBorder="1" applyAlignment="1">
      <alignment horizontal="left" vertical="center" indent="1"/>
    </xf>
    <xf numFmtId="169" fontId="20" fillId="40" borderId="12" xfId="0" applyNumberFormat="1" applyFont="1" applyFill="1" applyBorder="1" applyAlignment="1">
      <alignment horizontal="left" vertical="center" indent="1"/>
    </xf>
    <xf numFmtId="169" fontId="20" fillId="40" borderId="31" xfId="0" applyNumberFormat="1" applyFont="1" applyFill="1" applyBorder="1" applyAlignment="1">
      <alignment horizontal="left" vertical="center" indent="1"/>
    </xf>
    <xf numFmtId="194" fontId="20" fillId="0" borderId="11" xfId="0" applyNumberFormat="1" applyFont="1" applyFill="1" applyBorder="1" applyAlignment="1">
      <alignment horizontal="center" vertical="center" wrapText="1"/>
    </xf>
    <xf numFmtId="169" fontId="18" fillId="0" borderId="11" xfId="63" applyNumberFormat="1" applyFont="1" applyFill="1" applyBorder="1" applyAlignment="1">
      <alignment horizontal="left" vertical="center" indent="17"/>
    </xf>
    <xf numFmtId="0" fontId="20" fillId="0" borderId="14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69" fontId="18" fillId="0" borderId="26" xfId="63" applyNumberFormat="1" applyFont="1" applyFill="1" applyBorder="1" applyAlignment="1">
      <alignment horizontal="left" vertical="center"/>
    </xf>
    <xf numFmtId="169" fontId="18" fillId="0" borderId="27" xfId="63" applyNumberFormat="1" applyFont="1" applyFill="1" applyBorder="1" applyAlignment="1">
      <alignment horizontal="left" vertical="center"/>
    </xf>
    <xf numFmtId="169" fontId="18" fillId="0" borderId="28" xfId="63" applyNumberFormat="1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 vertical="center" indent="1"/>
    </xf>
    <xf numFmtId="0" fontId="25" fillId="40" borderId="0" xfId="0" applyFont="1" applyFill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Incorreto" xfId="62"/>
    <cellStyle name="Currency" xfId="63"/>
    <cellStyle name="Currency [0]" xfId="64"/>
    <cellStyle name="Neutra" xfId="65"/>
    <cellStyle name="Neutral" xfId="66"/>
    <cellStyle name="Nota" xfId="67"/>
    <cellStyle name="Note" xfId="68"/>
    <cellStyle name="Percent" xfId="69"/>
    <cellStyle name="Percent" xfId="70"/>
    <cellStyle name="Result 1" xfId="71"/>
    <cellStyle name="Result2 1" xfId="72"/>
    <cellStyle name="Saída" xfId="73"/>
    <cellStyle name="Comma [0]" xfId="74"/>
    <cellStyle name="Status" xfId="75"/>
    <cellStyle name="Text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Warning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1" name="Imagem 1" descr="https://docs.google.com/uc?export=download&amp;id=1HrnLhEsfFrRxItK0uoGvr7QrCAymV1yh&amp;revid=0BwWXxZItArEXek5XYlVMc3lsWENzNHJxOW0wcFo4eUhRU1dZ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90500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2.2018%20-%20ENGECONSULT%20PAC%20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1\PAGAMENTOS%20DE%20INVESTIMENTOS%20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5.2020%20-%20PAULIT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006.2021%20-%20FLAM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003.2017%20-%20INGAZEIRA%20LOTE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002.2017%20-%20INGAZEIRA%20LOTE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ESAN%202021\CONTRATOS%20COM%20AS%20EMPRESAS\2301.01.09.2019%20-%20FRF%20(STO%20AMARO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7%20-%20ENGECONSULT%20(GERENCIADORA%20CORDEIRO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1.003.2021%20-%20GS%20CONSTRU&#199;&#213;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2\PAGAMENTOS%20DE%20INVESTIMENTOS%20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001.2021%20-%20F.%20MATEUS%20ENGENHA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8%20-%20ENGECONSULT%20(PTTS%20CORDEIR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</sheetNames>
    <sheetDataSet>
      <sheetData sheetId="0">
        <row r="15">
          <cell r="D15">
            <v>0</v>
          </cell>
          <cell r="E15">
            <v>276627.74</v>
          </cell>
        </row>
        <row r="16">
          <cell r="D16">
            <v>0</v>
          </cell>
          <cell r="E16">
            <v>291144.15</v>
          </cell>
        </row>
        <row r="17">
          <cell r="D17">
            <v>0</v>
          </cell>
          <cell r="E17">
            <v>264896.07</v>
          </cell>
        </row>
        <row r="18">
          <cell r="D18">
            <v>0</v>
          </cell>
          <cell r="E18">
            <v>284290.51</v>
          </cell>
        </row>
        <row r="19">
          <cell r="D19">
            <v>0</v>
          </cell>
          <cell r="E19">
            <v>229037.26</v>
          </cell>
        </row>
        <row r="20">
          <cell r="D20">
            <v>0</v>
          </cell>
          <cell r="E20">
            <v>228668.43</v>
          </cell>
        </row>
        <row r="21">
          <cell r="D21">
            <v>0</v>
          </cell>
          <cell r="E21">
            <v>217656.6</v>
          </cell>
        </row>
        <row r="22">
          <cell r="D22">
            <v>0</v>
          </cell>
          <cell r="E22">
            <v>200200.34</v>
          </cell>
        </row>
        <row r="23">
          <cell r="D23">
            <v>0</v>
          </cell>
          <cell r="E23">
            <v>200200.34</v>
          </cell>
        </row>
        <row r="24">
          <cell r="D24">
            <v>0</v>
          </cell>
          <cell r="E24">
            <v>200200.34</v>
          </cell>
        </row>
        <row r="25">
          <cell r="D25">
            <v>0</v>
          </cell>
          <cell r="E25">
            <v>186957.96</v>
          </cell>
        </row>
        <row r="26">
          <cell r="D26">
            <v>2256.03</v>
          </cell>
          <cell r="E26">
            <v>175248.59</v>
          </cell>
        </row>
        <row r="27">
          <cell r="D27">
            <v>5794.6</v>
          </cell>
          <cell r="E27">
            <v>174242.31</v>
          </cell>
        </row>
        <row r="28">
          <cell r="D28">
            <v>4680.85</v>
          </cell>
          <cell r="E28">
            <v>140752.02</v>
          </cell>
        </row>
        <row r="29">
          <cell r="D29">
            <v>6322.9</v>
          </cell>
          <cell r="E29">
            <v>190128.16</v>
          </cell>
        </row>
        <row r="30">
          <cell r="D30">
            <v>6572.7</v>
          </cell>
          <cell r="E30">
            <v>197639.45</v>
          </cell>
        </row>
        <row r="31">
          <cell r="D31">
            <v>5370.32</v>
          </cell>
          <cell r="E31">
            <v>161484.35</v>
          </cell>
        </row>
        <row r="32">
          <cell r="D32">
            <v>6480.3</v>
          </cell>
          <cell r="E32">
            <v>161484.35</v>
          </cell>
        </row>
        <row r="33">
          <cell r="D33">
            <v>9940.03</v>
          </cell>
          <cell r="E33">
            <v>194861.05</v>
          </cell>
        </row>
        <row r="34">
          <cell r="D34">
            <v>6883.68</v>
          </cell>
          <cell r="E34">
            <v>298894.35</v>
          </cell>
        </row>
        <row r="35">
          <cell r="D35">
            <v>5345.71</v>
          </cell>
          <cell r="E35">
            <v>206990.54</v>
          </cell>
        </row>
        <row r="36">
          <cell r="D36">
            <v>5002.22</v>
          </cell>
          <cell r="E36">
            <v>160744.1</v>
          </cell>
        </row>
        <row r="37">
          <cell r="D37">
            <v>2510.84</v>
          </cell>
          <cell r="E37">
            <v>150415.67</v>
          </cell>
        </row>
        <row r="38">
          <cell r="D38">
            <v>4610.24</v>
          </cell>
          <cell r="E38">
            <v>123185.03</v>
          </cell>
        </row>
        <row r="39">
          <cell r="D39">
            <v>9517.34</v>
          </cell>
          <cell r="E39">
            <v>98439.63</v>
          </cell>
        </row>
        <row r="40">
          <cell r="D40">
            <v>13114.87</v>
          </cell>
          <cell r="E40">
            <v>135649.59</v>
          </cell>
        </row>
        <row r="41">
          <cell r="D41">
            <v>15631.88</v>
          </cell>
          <cell r="E41">
            <v>161683.42</v>
          </cell>
        </row>
        <row r="42">
          <cell r="D42">
            <v>14278.34</v>
          </cell>
          <cell r="E42">
            <v>147683.55</v>
          </cell>
        </row>
        <row r="43">
          <cell r="D43">
            <v>14278.34</v>
          </cell>
          <cell r="E43">
            <v>147683.55</v>
          </cell>
        </row>
        <row r="44">
          <cell r="D44">
            <v>14278.34</v>
          </cell>
          <cell r="E44">
            <v>147683.55</v>
          </cell>
        </row>
        <row r="45">
          <cell r="D45">
            <v>14278.34</v>
          </cell>
          <cell r="E45">
            <v>147683.55</v>
          </cell>
        </row>
        <row r="46">
          <cell r="D46">
            <v>14278.34</v>
          </cell>
          <cell r="E46">
            <v>147683.55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5">
        <row r="15">
          <cell r="K15">
            <v>510208.56</v>
          </cell>
        </row>
        <row r="16">
          <cell r="K16">
            <v>85401.81</v>
          </cell>
        </row>
        <row r="17">
          <cell r="K17">
            <v>456434.71</v>
          </cell>
        </row>
      </sheetData>
      <sheetData sheetId="6">
        <row r="17">
          <cell r="K17">
            <v>27950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</sheetNames>
    <sheetDataSet>
      <sheetData sheetId="6">
        <row r="49">
          <cell r="J49">
            <v>72452.57</v>
          </cell>
          <cell r="Q49">
            <v>135979.5</v>
          </cell>
          <cell r="X49">
            <v>0</v>
          </cell>
          <cell r="AE49">
            <v>586707.87</v>
          </cell>
          <cell r="AL49">
            <v>0</v>
          </cell>
        </row>
        <row r="50">
          <cell r="J50">
            <v>0</v>
          </cell>
          <cell r="Q50">
            <v>0</v>
          </cell>
          <cell r="X50">
            <v>270280.4</v>
          </cell>
          <cell r="AE50">
            <v>339304.58</v>
          </cell>
          <cell r="AL50">
            <v>0</v>
          </cell>
        </row>
        <row r="51">
          <cell r="J51">
            <v>134797.13</v>
          </cell>
          <cell r="Q51">
            <v>172225.1</v>
          </cell>
          <cell r="X51">
            <v>163686.87</v>
          </cell>
          <cell r="AE51">
            <v>775577.59</v>
          </cell>
          <cell r="AL51">
            <v>90791.2</v>
          </cell>
        </row>
        <row r="52">
          <cell r="J52">
            <v>74967.28</v>
          </cell>
          <cell r="Q52">
            <v>126624.24</v>
          </cell>
          <cell r="X52">
            <v>158635</v>
          </cell>
          <cell r="AE52">
            <v>168068.86</v>
          </cell>
          <cell r="AL52">
            <v>396678.63</v>
          </cell>
        </row>
        <row r="53">
          <cell r="J53">
            <v>12998.58</v>
          </cell>
          <cell r="Q53">
            <v>12474.53</v>
          </cell>
          <cell r="X53">
            <v>12936.35</v>
          </cell>
          <cell r="AE53">
            <v>22754.89</v>
          </cell>
          <cell r="AL53">
            <v>53706.41</v>
          </cell>
        </row>
        <row r="54">
          <cell r="J54">
            <v>64240.86</v>
          </cell>
          <cell r="Q54">
            <v>90102.75</v>
          </cell>
          <cell r="X54">
            <v>120530.81</v>
          </cell>
          <cell r="AE54">
            <v>93550.53</v>
          </cell>
          <cell r="AL54">
            <v>220799.35</v>
          </cell>
        </row>
        <row r="55">
          <cell r="J55">
            <v>110062.72</v>
          </cell>
          <cell r="Q55">
            <v>0</v>
          </cell>
          <cell r="X55">
            <v>0</v>
          </cell>
          <cell r="AE55">
            <v>125247.49</v>
          </cell>
          <cell r="AL55">
            <v>295610.99</v>
          </cell>
        </row>
        <row r="76">
          <cell r="J76">
            <v>57586.45</v>
          </cell>
          <cell r="Q76">
            <v>53772.3</v>
          </cell>
          <cell r="X76">
            <v>0</v>
          </cell>
          <cell r="AE76">
            <v>32389.14</v>
          </cell>
          <cell r="AL76">
            <v>287661.68</v>
          </cell>
        </row>
        <row r="77">
          <cell r="J77">
            <v>0</v>
          </cell>
          <cell r="Q77">
            <v>0</v>
          </cell>
          <cell r="X77">
            <v>195003.43</v>
          </cell>
          <cell r="AE77">
            <v>60821.104872</v>
          </cell>
          <cell r="AL77">
            <v>540177.955128</v>
          </cell>
        </row>
        <row r="78">
          <cell r="J78">
            <v>17108.84</v>
          </cell>
          <cell r="Q78">
            <v>59839.8</v>
          </cell>
          <cell r="X78">
            <v>3692.79</v>
          </cell>
          <cell r="AE78">
            <v>40104.26</v>
          </cell>
          <cell r="AL78">
            <v>356182.89</v>
          </cell>
        </row>
        <row r="79">
          <cell r="J79">
            <v>12876.13</v>
          </cell>
          <cell r="Q79">
            <v>50610.65</v>
          </cell>
          <cell r="X79">
            <v>12724.36</v>
          </cell>
          <cell r="AE79">
            <v>32780.24</v>
          </cell>
          <cell r="AL79">
            <v>291135.16</v>
          </cell>
        </row>
        <row r="80">
          <cell r="J80">
            <v>67192.67</v>
          </cell>
          <cell r="Q80">
            <v>12684.89</v>
          </cell>
          <cell r="X80">
            <v>0</v>
          </cell>
          <cell r="AE80">
            <v>12049.13</v>
          </cell>
          <cell r="AL80">
            <v>107013.42</v>
          </cell>
        </row>
        <row r="81">
          <cell r="J81">
            <v>0</v>
          </cell>
          <cell r="Q81">
            <v>812.39</v>
          </cell>
          <cell r="X81">
            <v>0</v>
          </cell>
          <cell r="AE81">
            <v>484.18</v>
          </cell>
          <cell r="AL81">
            <v>4300.22</v>
          </cell>
        </row>
        <row r="82">
          <cell r="J82">
            <v>98539.3</v>
          </cell>
          <cell r="Q82">
            <v>0</v>
          </cell>
          <cell r="X82">
            <v>0</v>
          </cell>
          <cell r="AE82">
            <v>52491.5</v>
          </cell>
          <cell r="AL82">
            <v>466199.25</v>
          </cell>
        </row>
        <row r="103">
          <cell r="J103">
            <v>13871.2</v>
          </cell>
          <cell r="Q103">
            <v>15475.26</v>
          </cell>
          <cell r="X103">
            <v>0</v>
          </cell>
          <cell r="AE103">
            <v>9945.54</v>
          </cell>
          <cell r="AL103">
            <v>82071.83</v>
          </cell>
        </row>
        <row r="104">
          <cell r="J104">
            <v>0</v>
          </cell>
          <cell r="Q104">
            <v>0</v>
          </cell>
          <cell r="X104">
            <v>473.83</v>
          </cell>
          <cell r="AE104">
            <v>20158.894235999996</v>
          </cell>
          <cell r="AL104">
            <v>174237.385764</v>
          </cell>
        </row>
        <row r="105">
          <cell r="J105">
            <v>12374.71</v>
          </cell>
          <cell r="Q105">
            <v>13465.28</v>
          </cell>
          <cell r="X105">
            <v>0</v>
          </cell>
          <cell r="AE105">
            <v>9927.37</v>
          </cell>
          <cell r="AL105">
            <v>85804.23</v>
          </cell>
        </row>
        <row r="106">
          <cell r="J106">
            <v>74887.26</v>
          </cell>
          <cell r="Q106">
            <v>25181.62</v>
          </cell>
          <cell r="X106">
            <v>0</v>
          </cell>
          <cell r="AE106">
            <v>21192.56</v>
          </cell>
          <cell r="AL106">
            <v>183171.48</v>
          </cell>
        </row>
        <row r="107">
          <cell r="J107">
            <v>4414.3</v>
          </cell>
          <cell r="Q107">
            <v>34544.18</v>
          </cell>
          <cell r="X107">
            <v>1902.74</v>
          </cell>
          <cell r="AE107">
            <v>16186.03</v>
          </cell>
          <cell r="AL107">
            <v>139899.03</v>
          </cell>
        </row>
        <row r="108">
          <cell r="J108">
            <v>0</v>
          </cell>
          <cell r="Q108">
            <v>959.94</v>
          </cell>
          <cell r="X108">
            <v>0</v>
          </cell>
          <cell r="AE108">
            <v>586.26</v>
          </cell>
          <cell r="AL108">
            <v>5067.14</v>
          </cell>
        </row>
        <row r="109">
          <cell r="J109">
            <v>24974.92</v>
          </cell>
          <cell r="Q109">
            <v>0</v>
          </cell>
          <cell r="X109">
            <v>0</v>
          </cell>
          <cell r="AE109">
            <v>22324.17</v>
          </cell>
          <cell r="AL109">
            <v>192952.26</v>
          </cell>
        </row>
        <row r="112">
          <cell r="BD112">
            <v>17869796.87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18">
          <cell r="G18">
            <v>0</v>
          </cell>
          <cell r="K18">
            <v>15688.328500000001</v>
          </cell>
          <cell r="O18">
            <v>298078.2415</v>
          </cell>
        </row>
        <row r="19">
          <cell r="G19">
            <v>0</v>
          </cell>
          <cell r="K19">
            <v>37454.234000000004</v>
          </cell>
          <cell r="O19">
            <v>711630.446</v>
          </cell>
        </row>
        <row r="20">
          <cell r="G20">
            <v>0</v>
          </cell>
          <cell r="K20">
            <v>90957.386</v>
          </cell>
          <cell r="O20">
            <v>1728190.3339999998</v>
          </cell>
        </row>
        <row r="21">
          <cell r="G21">
            <v>0</v>
          </cell>
          <cell r="K21">
            <v>59542.208</v>
          </cell>
          <cell r="O21">
            <v>1131301.9519999998</v>
          </cell>
        </row>
        <row r="22">
          <cell r="G22">
            <v>0</v>
          </cell>
          <cell r="K22">
            <v>10106.198</v>
          </cell>
          <cell r="O22">
            <v>192017.762</v>
          </cell>
        </row>
        <row r="23">
          <cell r="G23">
            <v>0</v>
          </cell>
          <cell r="K23">
            <v>38692.384000000005</v>
          </cell>
          <cell r="O23">
            <v>735155.296</v>
          </cell>
        </row>
        <row r="24">
          <cell r="G24">
            <v>0</v>
          </cell>
          <cell r="K24">
            <v>36272.920000000006</v>
          </cell>
          <cell r="O24">
            <v>689185.48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  <sheetName val="Plan2"/>
    </sheetNames>
    <sheetDataSet>
      <sheetData sheetId="0">
        <row r="16">
          <cell r="D16">
            <v>20475.28</v>
          </cell>
          <cell r="E16">
            <v>0</v>
          </cell>
          <cell r="F16">
            <v>15193.42</v>
          </cell>
          <cell r="G16">
            <v>18282.14</v>
          </cell>
          <cell r="H16">
            <v>347360.61</v>
          </cell>
        </row>
        <row r="17">
          <cell r="D17">
            <v>48117.38</v>
          </cell>
          <cell r="E17">
            <v>0</v>
          </cell>
          <cell r="F17">
            <v>17386.45</v>
          </cell>
          <cell r="G17">
            <v>43879.38</v>
          </cell>
          <cell r="H17">
            <v>833708.13</v>
          </cell>
        </row>
        <row r="18">
          <cell r="D18">
            <v>34986.84</v>
          </cell>
          <cell r="E18">
            <v>0</v>
          </cell>
          <cell r="F18">
            <v>12038.47</v>
          </cell>
          <cell r="G18">
            <v>31935.5</v>
          </cell>
          <cell r="H18">
            <v>606774.55</v>
          </cell>
        </row>
        <row r="19">
          <cell r="D19">
            <v>15919.53</v>
          </cell>
          <cell r="E19">
            <v>0</v>
          </cell>
          <cell r="F19">
            <v>5347.98</v>
          </cell>
          <cell r="G19">
            <v>14537.61</v>
          </cell>
          <cell r="H19">
            <v>276214.61</v>
          </cell>
        </row>
        <row r="20">
          <cell r="D20">
            <v>1347.4</v>
          </cell>
          <cell r="E20">
            <v>0</v>
          </cell>
          <cell r="F20">
            <v>567.21</v>
          </cell>
          <cell r="G20">
            <v>1224.71</v>
          </cell>
          <cell r="H20">
            <v>23269.55</v>
          </cell>
        </row>
        <row r="21">
          <cell r="D21">
            <v>6684.04</v>
          </cell>
          <cell r="E21">
            <v>0</v>
          </cell>
          <cell r="F21">
            <v>4159.54</v>
          </cell>
          <cell r="G21">
            <v>6008.12</v>
          </cell>
          <cell r="H21">
            <v>114154.22</v>
          </cell>
        </row>
        <row r="22">
          <cell r="D22">
            <v>4814.64</v>
          </cell>
          <cell r="E22">
            <v>0</v>
          </cell>
          <cell r="F22">
            <v>10329.13</v>
          </cell>
          <cell r="G22">
            <v>3961.11</v>
          </cell>
          <cell r="H22">
            <v>75261.15</v>
          </cell>
        </row>
        <row r="23">
          <cell r="D23">
            <v>7872.11</v>
          </cell>
          <cell r="E23">
            <v>0</v>
          </cell>
          <cell r="F23">
            <v>5962.27</v>
          </cell>
          <cell r="G23">
            <v>3635.7</v>
          </cell>
          <cell r="H23">
            <v>69078.24</v>
          </cell>
        </row>
        <row r="24">
          <cell r="D24">
            <v>12383.21</v>
          </cell>
          <cell r="E24">
            <v>0</v>
          </cell>
          <cell r="F24">
            <v>13532.16</v>
          </cell>
          <cell r="G24">
            <v>5511.47</v>
          </cell>
          <cell r="H24">
            <v>104717.91</v>
          </cell>
        </row>
        <row r="25">
          <cell r="D25">
            <v>3163.76</v>
          </cell>
          <cell r="E25">
            <v>0</v>
          </cell>
          <cell r="F25">
            <v>594.22</v>
          </cell>
          <cell r="G25">
            <v>1551.27</v>
          </cell>
          <cell r="H25">
            <v>29474.08</v>
          </cell>
        </row>
        <row r="26">
          <cell r="D26">
            <v>63323.08</v>
          </cell>
          <cell r="E26">
            <v>0</v>
          </cell>
          <cell r="F26">
            <v>18577.2</v>
          </cell>
          <cell r="G26">
            <v>30714.64</v>
          </cell>
          <cell r="H26">
            <v>583578.19</v>
          </cell>
        </row>
        <row r="27">
          <cell r="D27">
            <v>4478.21</v>
          </cell>
          <cell r="E27">
            <v>0</v>
          </cell>
          <cell r="F27">
            <v>2787.06</v>
          </cell>
          <cell r="G27">
            <v>2098.47</v>
          </cell>
          <cell r="H27">
            <v>39871.02</v>
          </cell>
        </row>
        <row r="28">
          <cell r="D28">
            <v>3219.75</v>
          </cell>
          <cell r="E28">
            <v>0</v>
          </cell>
          <cell r="F28">
            <v>31902.08</v>
          </cell>
          <cell r="G28">
            <v>1399.23</v>
          </cell>
          <cell r="H28">
            <v>26585.38</v>
          </cell>
        </row>
        <row r="29">
          <cell r="D29">
            <v>26531.04</v>
          </cell>
          <cell r="E29">
            <v>0</v>
          </cell>
          <cell r="F29">
            <v>77092.51</v>
          </cell>
          <cell r="G29">
            <v>20818.99</v>
          </cell>
          <cell r="H29">
            <v>395560.77</v>
          </cell>
        </row>
        <row r="30">
          <cell r="D30">
            <v>68256.44</v>
          </cell>
          <cell r="E30">
            <v>0</v>
          </cell>
          <cell r="F30">
            <v>134553.57</v>
          </cell>
          <cell r="G30">
            <v>56750.15</v>
          </cell>
          <cell r="H30">
            <v>1078252.78</v>
          </cell>
        </row>
        <row r="31">
          <cell r="D31">
            <v>50355.26</v>
          </cell>
          <cell r="E31">
            <v>0</v>
          </cell>
          <cell r="F31">
            <v>333219.91</v>
          </cell>
          <cell r="G31">
            <v>30168.91</v>
          </cell>
          <cell r="H31">
            <v>573209.35</v>
          </cell>
        </row>
        <row r="32">
          <cell r="D32">
            <v>26009.64</v>
          </cell>
          <cell r="E32">
            <v>0</v>
          </cell>
          <cell r="F32">
            <v>95816.42</v>
          </cell>
          <cell r="G32">
            <v>19397.89</v>
          </cell>
          <cell r="H32">
            <v>368559.9</v>
          </cell>
        </row>
        <row r="33">
          <cell r="D33">
            <v>14586.15</v>
          </cell>
          <cell r="E33">
            <v>0</v>
          </cell>
          <cell r="F33">
            <v>97478.84</v>
          </cell>
          <cell r="G33">
            <v>8691.04</v>
          </cell>
          <cell r="H33">
            <v>165129.74</v>
          </cell>
        </row>
        <row r="34">
          <cell r="D34">
            <v>70524.58</v>
          </cell>
          <cell r="E34">
            <v>0</v>
          </cell>
          <cell r="F34">
            <v>58296.88</v>
          </cell>
          <cell r="G34">
            <v>24332.14</v>
          </cell>
          <cell r="H34">
            <v>462310.72</v>
          </cell>
        </row>
        <row r="35">
          <cell r="D35">
            <v>58219.27</v>
          </cell>
          <cell r="E35">
            <v>0</v>
          </cell>
          <cell r="F35">
            <v>63694.29</v>
          </cell>
          <cell r="G35">
            <v>18406.61</v>
          </cell>
          <cell r="H35">
            <v>349725.54</v>
          </cell>
        </row>
        <row r="36">
          <cell r="D36">
            <v>34957.6</v>
          </cell>
          <cell r="E36">
            <v>0</v>
          </cell>
          <cell r="F36">
            <v>0</v>
          </cell>
          <cell r="G36">
            <v>12964.45</v>
          </cell>
          <cell r="H36">
            <v>246324.54</v>
          </cell>
        </row>
        <row r="37">
          <cell r="D37">
            <v>14730.83</v>
          </cell>
          <cell r="E37">
            <v>0</v>
          </cell>
          <cell r="F37">
            <v>0</v>
          </cell>
          <cell r="G37">
            <v>5463.11</v>
          </cell>
          <cell r="H37">
            <v>103799.04</v>
          </cell>
        </row>
        <row r="38">
          <cell r="D38">
            <v>29373.99</v>
          </cell>
          <cell r="E38">
            <v>0</v>
          </cell>
          <cell r="F38">
            <v>168572.9</v>
          </cell>
          <cell r="G38">
            <v>2465.06</v>
          </cell>
          <cell r="H38">
            <v>46836.05</v>
          </cell>
        </row>
        <row r="39">
          <cell r="D39">
            <v>26490.63</v>
          </cell>
          <cell r="E39">
            <v>0</v>
          </cell>
          <cell r="F39">
            <v>156429.84</v>
          </cell>
          <cell r="G39">
            <v>2002.88</v>
          </cell>
          <cell r="H39">
            <v>38054.66</v>
          </cell>
        </row>
        <row r="40">
          <cell r="D40">
            <v>40454.09999999999</v>
          </cell>
          <cell r="E40">
            <v>0</v>
          </cell>
          <cell r="F40">
            <v>11290.18</v>
          </cell>
          <cell r="G40">
            <v>22122.83</v>
          </cell>
          <cell r="H40">
            <v>420333.72</v>
          </cell>
        </row>
        <row r="41">
          <cell r="D41">
            <v>0</v>
          </cell>
          <cell r="E41">
            <v>0</v>
          </cell>
          <cell r="F41">
            <v>3781.4</v>
          </cell>
          <cell r="G41">
            <v>53670.1045</v>
          </cell>
          <cell r="H41">
            <v>1019731.9855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D43">
            <v>20286.42</v>
          </cell>
          <cell r="E43">
            <v>0</v>
          </cell>
          <cell r="F43">
            <v>5672.1</v>
          </cell>
          <cell r="G43">
            <v>7239.86</v>
          </cell>
          <cell r="H43">
            <v>137557.32</v>
          </cell>
        </row>
        <row r="44">
          <cell r="D44">
            <v>17583.86</v>
          </cell>
          <cell r="E44">
            <v>0</v>
          </cell>
          <cell r="F44">
            <v>1620.6</v>
          </cell>
          <cell r="G44">
            <v>6440.16</v>
          </cell>
          <cell r="H44">
            <v>122362.99</v>
          </cell>
        </row>
        <row r="45">
          <cell r="D45">
            <v>23772.39</v>
          </cell>
          <cell r="E45">
            <v>0</v>
          </cell>
          <cell r="F45">
            <v>3214.19</v>
          </cell>
          <cell r="G45">
            <v>8655.57</v>
          </cell>
          <cell r="H45">
            <v>164455.81</v>
          </cell>
        </row>
        <row r="46">
          <cell r="D46">
            <v>10330.77</v>
          </cell>
          <cell r="E46">
            <v>0</v>
          </cell>
          <cell r="F46">
            <v>1512.56</v>
          </cell>
          <cell r="G46">
            <v>3755.66</v>
          </cell>
          <cell r="H46">
            <v>71357.6</v>
          </cell>
        </row>
        <row r="47">
          <cell r="D47">
            <v>24443.83</v>
          </cell>
          <cell r="E47">
            <v>0</v>
          </cell>
          <cell r="F47">
            <v>4537.68</v>
          </cell>
          <cell r="G47">
            <v>6998.01</v>
          </cell>
          <cell r="H47">
            <v>132962.13</v>
          </cell>
        </row>
        <row r="48">
          <cell r="D48">
            <v>10867.98</v>
          </cell>
          <cell r="E48">
            <v>0</v>
          </cell>
          <cell r="F48">
            <v>4114.9</v>
          </cell>
          <cell r="G48">
            <v>2729.82</v>
          </cell>
          <cell r="H48">
            <v>51866.55</v>
          </cell>
        </row>
        <row r="49">
          <cell r="D49">
            <v>17949.89</v>
          </cell>
          <cell r="E49">
            <v>0</v>
          </cell>
          <cell r="F49">
            <v>13308.05</v>
          </cell>
          <cell r="G49">
            <v>4183.06</v>
          </cell>
          <cell r="H49">
            <v>79478.19</v>
          </cell>
        </row>
        <row r="50">
          <cell r="D50">
            <v>72539.68</v>
          </cell>
          <cell r="E50">
            <v>0</v>
          </cell>
          <cell r="F50">
            <v>10165.14</v>
          </cell>
          <cell r="G50">
            <v>19085.52</v>
          </cell>
          <cell r="H50">
            <v>362624.81</v>
          </cell>
        </row>
        <row r="51">
          <cell r="D51">
            <v>14677.41</v>
          </cell>
          <cell r="E51">
            <v>0</v>
          </cell>
          <cell r="F51">
            <v>7106.07</v>
          </cell>
          <cell r="G51">
            <v>3609.23</v>
          </cell>
          <cell r="H51">
            <v>68575.36</v>
          </cell>
        </row>
        <row r="52">
          <cell r="D52">
            <v>118487.95</v>
          </cell>
          <cell r="E52">
            <v>0</v>
          </cell>
          <cell r="F52">
            <v>32270.03</v>
          </cell>
          <cell r="G52">
            <v>30391.41</v>
          </cell>
          <cell r="H52">
            <v>577436.84</v>
          </cell>
        </row>
        <row r="53">
          <cell r="D53">
            <v>3953.57</v>
          </cell>
          <cell r="E53">
            <v>0</v>
          </cell>
          <cell r="F53">
            <v>14253.4</v>
          </cell>
          <cell r="G53">
            <v>355.23</v>
          </cell>
          <cell r="H53">
            <v>6749.45</v>
          </cell>
        </row>
        <row r="54">
          <cell r="D54">
            <v>2219.36</v>
          </cell>
          <cell r="E54">
            <v>0</v>
          </cell>
          <cell r="F54">
            <v>10472</v>
          </cell>
          <cell r="G54">
            <v>75.87</v>
          </cell>
          <cell r="H54">
            <v>1441.59</v>
          </cell>
        </row>
        <row r="55">
          <cell r="D55">
            <v>2645.87</v>
          </cell>
          <cell r="E55">
            <v>0</v>
          </cell>
          <cell r="F55">
            <v>12006.48</v>
          </cell>
          <cell r="G55">
            <v>114.36</v>
          </cell>
          <cell r="H55">
            <v>2172.75</v>
          </cell>
        </row>
        <row r="56">
          <cell r="D56">
            <v>1319.91</v>
          </cell>
          <cell r="E56">
            <v>0</v>
          </cell>
          <cell r="F56">
            <v>1319.91</v>
          </cell>
          <cell r="G56">
            <v>1319.91</v>
          </cell>
          <cell r="H56">
            <v>4633.46</v>
          </cell>
        </row>
        <row r="57">
          <cell r="D57">
            <v>5736.62</v>
          </cell>
          <cell r="E57">
            <v>0</v>
          </cell>
          <cell r="F57">
            <v>10724.88</v>
          </cell>
          <cell r="G57">
            <v>1013.28</v>
          </cell>
          <cell r="H57">
            <v>19252.35</v>
          </cell>
        </row>
        <row r="58">
          <cell r="D58">
            <v>3011.7</v>
          </cell>
          <cell r="E58">
            <v>0</v>
          </cell>
          <cell r="F58">
            <v>11292.09</v>
          </cell>
          <cell r="G58">
            <v>248.89</v>
          </cell>
          <cell r="H58">
            <v>4728.92</v>
          </cell>
        </row>
        <row r="59">
          <cell r="D59">
            <v>390.01</v>
          </cell>
          <cell r="E59">
            <v>0</v>
          </cell>
          <cell r="F59">
            <v>1264.38</v>
          </cell>
          <cell r="G59">
            <v>42.13</v>
          </cell>
          <cell r="H59">
            <v>800.39</v>
          </cell>
        </row>
        <row r="60">
          <cell r="D60">
            <v>72607.54000000001</v>
          </cell>
          <cell r="E60">
            <v>0</v>
          </cell>
          <cell r="F60">
            <v>7174.11</v>
          </cell>
          <cell r="G60">
            <v>10682.36</v>
          </cell>
          <cell r="H60">
            <v>202964.79</v>
          </cell>
        </row>
        <row r="61">
          <cell r="D61">
            <v>64601.02</v>
          </cell>
          <cell r="E61">
            <v>0</v>
          </cell>
          <cell r="F61">
            <v>65426.88</v>
          </cell>
          <cell r="G61">
            <v>15344.33</v>
          </cell>
          <cell r="H61">
            <v>291542.27</v>
          </cell>
        </row>
        <row r="62">
          <cell r="D62">
            <v>30608.95</v>
          </cell>
          <cell r="E62">
            <v>0</v>
          </cell>
          <cell r="F62">
            <v>1011.5</v>
          </cell>
          <cell r="G62">
            <v>4463.07</v>
          </cell>
          <cell r="H62">
            <v>84798.4</v>
          </cell>
        </row>
        <row r="63">
          <cell r="D63">
            <v>14350.18</v>
          </cell>
          <cell r="E63">
            <v>0</v>
          </cell>
          <cell r="F63">
            <v>15015.86</v>
          </cell>
          <cell r="G63">
            <v>1365.31</v>
          </cell>
          <cell r="H63">
            <v>25940.88</v>
          </cell>
        </row>
        <row r="64">
          <cell r="D64">
            <v>117257.72</v>
          </cell>
          <cell r="E64">
            <v>0</v>
          </cell>
          <cell r="F64">
            <v>67634.78</v>
          </cell>
          <cell r="G64">
            <v>13909.29</v>
          </cell>
          <cell r="H64">
            <v>264276.48</v>
          </cell>
        </row>
        <row r="65">
          <cell r="D65">
            <v>181207.29</v>
          </cell>
          <cell r="E65">
            <v>0</v>
          </cell>
          <cell r="F65">
            <v>292186.75</v>
          </cell>
          <cell r="G65">
            <v>12111.8</v>
          </cell>
          <cell r="H65">
            <v>230124.29</v>
          </cell>
        </row>
        <row r="66">
          <cell r="D66">
            <v>357070.9</v>
          </cell>
          <cell r="E66">
            <v>0</v>
          </cell>
          <cell r="F66">
            <v>442870.71</v>
          </cell>
          <cell r="G66">
            <v>30510.76</v>
          </cell>
          <cell r="H66">
            <v>579704.46</v>
          </cell>
        </row>
        <row r="67">
          <cell r="D67">
            <v>119110.01</v>
          </cell>
          <cell r="E67">
            <v>0</v>
          </cell>
          <cell r="F67">
            <v>144609.84</v>
          </cell>
          <cell r="G67">
            <v>10333.68</v>
          </cell>
          <cell r="H67">
            <v>196339.86</v>
          </cell>
        </row>
        <row r="68">
          <cell r="D68">
            <v>184776.61</v>
          </cell>
          <cell r="E68">
            <v>0</v>
          </cell>
          <cell r="F68">
            <v>194605.55</v>
          </cell>
          <cell r="G68">
            <v>17517.2</v>
          </cell>
          <cell r="H68">
            <v>332826.86</v>
          </cell>
        </row>
        <row r="69">
          <cell r="D69">
            <v>42718.36</v>
          </cell>
          <cell r="E69">
            <v>48866.6</v>
          </cell>
          <cell r="F69">
            <v>51503.71</v>
          </cell>
          <cell r="G69">
            <v>11417.53</v>
          </cell>
          <cell r="H69">
            <v>216933.03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55">
          <cell r="D55">
            <v>23180.37</v>
          </cell>
          <cell r="E55">
            <v>11066.22</v>
          </cell>
          <cell r="F55">
            <v>0</v>
          </cell>
          <cell r="G55">
            <v>5707.97</v>
          </cell>
          <cell r="H55">
            <v>108451.34</v>
          </cell>
        </row>
        <row r="56">
          <cell r="D56">
            <v>11081.03</v>
          </cell>
          <cell r="E56">
            <v>47952.97</v>
          </cell>
          <cell r="F56">
            <v>0</v>
          </cell>
          <cell r="G56">
            <v>8600.25</v>
          </cell>
          <cell r="H56">
            <v>163404.79</v>
          </cell>
        </row>
        <row r="57">
          <cell r="D57">
            <v>44645.25</v>
          </cell>
          <cell r="E57">
            <v>61036.41</v>
          </cell>
          <cell r="F57">
            <v>0</v>
          </cell>
          <cell r="G57">
            <v>20416.73</v>
          </cell>
          <cell r="H57">
            <v>387917.92</v>
          </cell>
        </row>
        <row r="58">
          <cell r="D58">
            <v>19647.82</v>
          </cell>
          <cell r="E58">
            <v>62042.65</v>
          </cell>
          <cell r="F58">
            <v>0</v>
          </cell>
          <cell r="G58">
            <v>14870.11</v>
          </cell>
          <cell r="H58">
            <v>282532.11</v>
          </cell>
        </row>
        <row r="59">
          <cell r="D59">
            <v>31774.89</v>
          </cell>
          <cell r="E59">
            <v>62497.38</v>
          </cell>
          <cell r="F59">
            <v>0</v>
          </cell>
          <cell r="G59">
            <v>5457.87</v>
          </cell>
          <cell r="H59">
            <v>103699.46</v>
          </cell>
        </row>
        <row r="60">
          <cell r="D60">
            <v>40866.88</v>
          </cell>
          <cell r="E60">
            <v>20925.64</v>
          </cell>
          <cell r="F60">
            <v>0</v>
          </cell>
          <cell r="G60">
            <v>4980.02</v>
          </cell>
          <cell r="H60">
            <v>94620.38</v>
          </cell>
        </row>
        <row r="61">
          <cell r="I61">
            <v>30771322.129999995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27">
          <cell r="D27">
            <v>12321.46</v>
          </cell>
          <cell r="E27">
            <v>335131.85</v>
          </cell>
        </row>
        <row r="28">
          <cell r="D28">
            <v>6651.64</v>
          </cell>
          <cell r="E28">
            <v>180918.36</v>
          </cell>
        </row>
        <row r="29">
          <cell r="D29">
            <v>16806.1</v>
          </cell>
          <cell r="E29">
            <v>457109.78</v>
          </cell>
        </row>
        <row r="30">
          <cell r="D30">
            <v>25217.32</v>
          </cell>
          <cell r="E30">
            <v>685887.07</v>
          </cell>
        </row>
        <row r="31">
          <cell r="F31">
            <v>4997568.28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4">
          <cell r="E14">
            <v>0</v>
          </cell>
          <cell r="F14">
            <v>122318.87</v>
          </cell>
        </row>
        <row r="15">
          <cell r="E15">
            <v>0</v>
          </cell>
          <cell r="F15">
            <v>122318.87</v>
          </cell>
        </row>
        <row r="16">
          <cell r="E16">
            <v>0</v>
          </cell>
          <cell r="F16">
            <v>64206.17</v>
          </cell>
        </row>
        <row r="17">
          <cell r="E17">
            <v>0</v>
          </cell>
          <cell r="F17">
            <v>64206.17</v>
          </cell>
        </row>
        <row r="18">
          <cell r="E18">
            <v>0</v>
          </cell>
          <cell r="F18">
            <v>116995.99</v>
          </cell>
        </row>
        <row r="19">
          <cell r="E19">
            <v>0</v>
          </cell>
          <cell r="F19">
            <v>116995.98</v>
          </cell>
        </row>
        <row r="20">
          <cell r="E20">
            <v>0</v>
          </cell>
          <cell r="F20">
            <v>61017.27</v>
          </cell>
        </row>
        <row r="21">
          <cell r="E21">
            <v>0</v>
          </cell>
          <cell r="F21">
            <v>61017.26</v>
          </cell>
        </row>
        <row r="22">
          <cell r="E22">
            <v>0</v>
          </cell>
          <cell r="F22">
            <v>73541.37</v>
          </cell>
        </row>
        <row r="23">
          <cell r="E23">
            <v>0</v>
          </cell>
          <cell r="F23">
            <v>73541.37</v>
          </cell>
        </row>
        <row r="24">
          <cell r="E24">
            <v>0</v>
          </cell>
          <cell r="F24">
            <v>73541.37</v>
          </cell>
        </row>
        <row r="25">
          <cell r="E25">
            <v>0</v>
          </cell>
          <cell r="F25">
            <v>73541.37</v>
          </cell>
        </row>
        <row r="26">
          <cell r="E26">
            <v>0</v>
          </cell>
          <cell r="F26">
            <v>73541.37</v>
          </cell>
        </row>
        <row r="27">
          <cell r="E27">
            <v>0</v>
          </cell>
          <cell r="F27">
            <v>73541.37</v>
          </cell>
          <cell r="M27">
            <v>3711754.7699999996</v>
          </cell>
        </row>
        <row r="28">
          <cell r="E28">
            <v>0</v>
          </cell>
          <cell r="F28">
            <v>126828.97</v>
          </cell>
          <cell r="M28">
            <v>2686347.22</v>
          </cell>
        </row>
        <row r="29">
          <cell r="E29">
            <v>0</v>
          </cell>
          <cell r="F29">
            <v>126828.97</v>
          </cell>
        </row>
        <row r="30">
          <cell r="E30">
            <v>0</v>
          </cell>
          <cell r="F30">
            <v>137385.1</v>
          </cell>
        </row>
        <row r="31">
          <cell r="E31">
            <v>0</v>
          </cell>
          <cell r="F31">
            <v>137385.1</v>
          </cell>
        </row>
        <row r="32">
          <cell r="E32">
            <v>0</v>
          </cell>
          <cell r="F32">
            <v>265707.66</v>
          </cell>
        </row>
        <row r="33">
          <cell r="E33">
            <v>0</v>
          </cell>
          <cell r="F33">
            <v>265707.65</v>
          </cell>
        </row>
        <row r="34">
          <cell r="E34">
            <v>1717.9</v>
          </cell>
          <cell r="F34">
            <v>214378.48</v>
          </cell>
        </row>
        <row r="35">
          <cell r="E35">
            <v>1717.89</v>
          </cell>
          <cell r="F35">
            <v>214378.47</v>
          </cell>
        </row>
        <row r="36">
          <cell r="E36">
            <v>15462.07</v>
          </cell>
          <cell r="F36">
            <v>186728.9</v>
          </cell>
        </row>
        <row r="37">
          <cell r="E37">
            <v>15462.06</v>
          </cell>
          <cell r="F37">
            <v>186728.9</v>
          </cell>
        </row>
        <row r="38">
          <cell r="E38">
            <v>13049.93</v>
          </cell>
          <cell r="F38">
            <v>157598.5</v>
          </cell>
        </row>
        <row r="39">
          <cell r="E39">
            <v>13049.92</v>
          </cell>
          <cell r="F39">
            <v>157598.49</v>
          </cell>
        </row>
        <row r="40">
          <cell r="E40">
            <v>9508.18</v>
          </cell>
          <cell r="F40">
            <v>114826.27</v>
          </cell>
        </row>
        <row r="41">
          <cell r="E41">
            <v>9508.17</v>
          </cell>
          <cell r="F41">
            <v>114826.26</v>
          </cell>
        </row>
        <row r="42">
          <cell r="E42">
            <v>9756.17</v>
          </cell>
          <cell r="F42">
            <v>117821.2</v>
          </cell>
        </row>
        <row r="43">
          <cell r="E43">
            <v>9756.17</v>
          </cell>
          <cell r="F43">
            <v>117821.19</v>
          </cell>
        </row>
        <row r="44">
          <cell r="E44">
            <v>9381.92</v>
          </cell>
          <cell r="F44">
            <v>113301.51</v>
          </cell>
        </row>
        <row r="45">
          <cell r="E45">
            <v>9381.91</v>
          </cell>
          <cell r="F45">
            <v>113301.51</v>
          </cell>
        </row>
        <row r="46">
          <cell r="E46">
            <v>8750.79</v>
          </cell>
          <cell r="F46">
            <v>105679.6</v>
          </cell>
        </row>
        <row r="47">
          <cell r="E47">
            <v>8750.78</v>
          </cell>
          <cell r="F47">
            <v>105679.6</v>
          </cell>
        </row>
        <row r="48">
          <cell r="E48">
            <v>10782.55</v>
          </cell>
          <cell r="F48">
            <v>130216.32</v>
          </cell>
        </row>
        <row r="49">
          <cell r="E49">
            <v>10782.54</v>
          </cell>
          <cell r="F49">
            <v>130216.32</v>
          </cell>
        </row>
        <row r="50">
          <cell r="E50">
            <v>12518.01</v>
          </cell>
          <cell r="F50">
            <v>151174.74</v>
          </cell>
        </row>
        <row r="51">
          <cell r="E51">
            <v>12518</v>
          </cell>
          <cell r="F51">
            <v>151174.74</v>
          </cell>
        </row>
        <row r="52">
          <cell r="E52">
            <v>12592.63</v>
          </cell>
          <cell r="F52">
            <v>152075.9</v>
          </cell>
        </row>
        <row r="53">
          <cell r="E53">
            <v>12592.62</v>
          </cell>
          <cell r="F53">
            <v>152075.9</v>
          </cell>
        </row>
        <row r="54">
          <cell r="E54">
            <v>9983.97</v>
          </cell>
          <cell r="F54">
            <v>120572.23</v>
          </cell>
        </row>
        <row r="55">
          <cell r="E55">
            <v>9983.97</v>
          </cell>
          <cell r="F55">
            <v>120572.23</v>
          </cell>
        </row>
        <row r="56">
          <cell r="E56">
            <v>13038.88</v>
          </cell>
          <cell r="F56">
            <v>157465.155</v>
          </cell>
        </row>
        <row r="57">
          <cell r="E57">
            <v>13038.88</v>
          </cell>
          <cell r="F57">
            <v>157465.155</v>
          </cell>
        </row>
        <row r="58">
          <cell r="E58">
            <v>11019.420000000002</v>
          </cell>
          <cell r="F58">
            <v>127678.76</v>
          </cell>
        </row>
        <row r="59">
          <cell r="E59">
            <v>11019.41</v>
          </cell>
          <cell r="F59">
            <v>127678.75</v>
          </cell>
        </row>
        <row r="60">
          <cell r="E60">
            <v>10133.64</v>
          </cell>
          <cell r="F60">
            <v>85170.26</v>
          </cell>
        </row>
        <row r="61">
          <cell r="E61">
            <v>10133.64</v>
          </cell>
          <cell r="F61">
            <v>85170.26</v>
          </cell>
        </row>
        <row r="62">
          <cell r="E62">
            <v>9166.945</v>
          </cell>
          <cell r="F62">
            <v>77045.49</v>
          </cell>
        </row>
        <row r="63">
          <cell r="E63">
            <v>9166.945</v>
          </cell>
          <cell r="F63">
            <v>77045.49</v>
          </cell>
        </row>
        <row r="64">
          <cell r="E64">
            <v>10829.925</v>
          </cell>
          <cell r="F64">
            <v>91022.335</v>
          </cell>
        </row>
        <row r="65">
          <cell r="E65">
            <v>10829.925</v>
          </cell>
          <cell r="F65">
            <v>91022.335</v>
          </cell>
        </row>
        <row r="66">
          <cell r="E66">
            <v>10115.21</v>
          </cell>
          <cell r="F66">
            <v>85015.345</v>
          </cell>
        </row>
        <row r="67">
          <cell r="E67">
            <v>10115.21</v>
          </cell>
          <cell r="F67">
            <v>85015.345</v>
          </cell>
        </row>
        <row r="68">
          <cell r="E68">
            <v>12001.785</v>
          </cell>
          <cell r="F68">
            <v>100871.46</v>
          </cell>
        </row>
        <row r="69">
          <cell r="E69">
            <v>12001.785</v>
          </cell>
          <cell r="F69">
            <v>100871.46</v>
          </cell>
        </row>
        <row r="70">
          <cell r="E70">
            <v>8649.515</v>
          </cell>
          <cell r="F70">
            <v>72696.64</v>
          </cell>
        </row>
        <row r="71">
          <cell r="E71">
            <v>8649.515</v>
          </cell>
          <cell r="F71">
            <v>72696.64</v>
          </cell>
        </row>
        <row r="72">
          <cell r="E72">
            <v>9286.95</v>
          </cell>
          <cell r="F72">
            <v>78054.09</v>
          </cell>
        </row>
        <row r="73">
          <cell r="E73">
            <v>9286.95</v>
          </cell>
          <cell r="F73">
            <v>78054.09</v>
          </cell>
        </row>
        <row r="74">
          <cell r="E74">
            <v>6131.735</v>
          </cell>
          <cell r="F74">
            <v>51535.44</v>
          </cell>
        </row>
        <row r="75">
          <cell r="E75">
            <v>6131.735</v>
          </cell>
          <cell r="F75">
            <v>51535.43</v>
          </cell>
        </row>
        <row r="76">
          <cell r="E76">
            <v>6957.885</v>
          </cell>
          <cell r="F76">
            <v>58478.97</v>
          </cell>
        </row>
        <row r="77">
          <cell r="E77">
            <v>6957.885</v>
          </cell>
          <cell r="F77">
            <v>58478.97</v>
          </cell>
        </row>
        <row r="78">
          <cell r="E78">
            <v>6214.465</v>
          </cell>
          <cell r="F78">
            <v>52230.73</v>
          </cell>
        </row>
        <row r="79">
          <cell r="E79">
            <v>6214.465</v>
          </cell>
          <cell r="F79">
            <v>52230.73</v>
          </cell>
        </row>
        <row r="80">
          <cell r="E80">
            <v>7621.865</v>
          </cell>
          <cell r="F80">
            <v>64059.54</v>
          </cell>
        </row>
        <row r="81">
          <cell r="E81">
            <v>7621.86</v>
          </cell>
          <cell r="F81">
            <v>64059.54</v>
          </cell>
        </row>
        <row r="82">
          <cell r="E82">
            <v>15427.970000000001</v>
          </cell>
          <cell r="F82">
            <v>64059.54</v>
          </cell>
        </row>
        <row r="83">
          <cell r="E83">
            <v>491.73</v>
          </cell>
          <cell r="F83">
            <v>64059.54</v>
          </cell>
        </row>
        <row r="84">
          <cell r="E84">
            <v>26260.32</v>
          </cell>
          <cell r="F84">
            <v>151355.95</v>
          </cell>
        </row>
        <row r="85">
          <cell r="E85">
            <v>44391.34</v>
          </cell>
          <cell r="F85">
            <v>255857.29</v>
          </cell>
        </row>
        <row r="86">
          <cell r="E86">
            <v>51328.25</v>
          </cell>
          <cell r="F86">
            <v>295839.38</v>
          </cell>
        </row>
        <row r="87">
          <cell r="E87">
            <v>42954.01</v>
          </cell>
          <cell r="F87">
            <v>247572.99</v>
          </cell>
        </row>
        <row r="88">
          <cell r="E88">
            <v>42095.13</v>
          </cell>
          <cell r="F88">
            <v>242622.65</v>
          </cell>
        </row>
        <row r="89">
          <cell r="E89">
            <v>42676.2</v>
          </cell>
          <cell r="F89">
            <v>245971.76</v>
          </cell>
        </row>
        <row r="90">
          <cell r="E90">
            <v>50591.32</v>
          </cell>
          <cell r="F90">
            <v>291591.69</v>
          </cell>
        </row>
        <row r="91">
          <cell r="E91">
            <v>48583.52</v>
          </cell>
          <cell r="F91">
            <v>280016.66</v>
          </cell>
        </row>
        <row r="92">
          <cell r="E92">
            <v>43281.94</v>
          </cell>
          <cell r="F92">
            <v>249463.07</v>
          </cell>
        </row>
        <row r="93">
          <cell r="E93">
            <v>38755.07</v>
          </cell>
          <cell r="F93">
            <v>223371.64</v>
          </cell>
        </row>
        <row r="94">
          <cell r="E94">
            <v>36339.03</v>
          </cell>
          <cell r="F94">
            <v>209446.38</v>
          </cell>
        </row>
        <row r="95">
          <cell r="E95">
            <v>37537.090000000004</v>
          </cell>
          <cell r="F95">
            <v>210594.15</v>
          </cell>
        </row>
        <row r="96">
          <cell r="E96">
            <v>51933.15</v>
          </cell>
          <cell r="F96">
            <v>233391.67</v>
          </cell>
        </row>
        <row r="97">
          <cell r="E97">
            <v>67319.67</v>
          </cell>
          <cell r="F97">
            <v>302539.92</v>
          </cell>
        </row>
        <row r="98">
          <cell r="E98">
            <v>59878.39</v>
          </cell>
          <cell r="F98">
            <v>269098.24</v>
          </cell>
        </row>
        <row r="99">
          <cell r="E99">
            <v>61736</v>
          </cell>
          <cell r="F99">
            <v>277446.59</v>
          </cell>
        </row>
        <row r="100">
          <cell r="E100">
            <v>59565.98</v>
          </cell>
          <cell r="F100">
            <v>267694.28</v>
          </cell>
        </row>
        <row r="101">
          <cell r="E101">
            <v>70961.34</v>
          </cell>
          <cell r="F101">
            <v>318905.95</v>
          </cell>
        </row>
        <row r="102">
          <cell r="E102">
            <v>65276.79</v>
          </cell>
          <cell r="F102">
            <v>293359.12</v>
          </cell>
        </row>
        <row r="103">
          <cell r="E103">
            <v>64336.99</v>
          </cell>
          <cell r="F103">
            <v>289135.59</v>
          </cell>
        </row>
        <row r="104">
          <cell r="E104">
            <v>60247.09</v>
          </cell>
          <cell r="F104">
            <v>270755.26</v>
          </cell>
        </row>
        <row r="105">
          <cell r="E105">
            <v>42351.74</v>
          </cell>
          <cell r="F105">
            <v>190332.11</v>
          </cell>
        </row>
        <row r="106">
          <cell r="E106">
            <v>39068.61</v>
          </cell>
          <cell r="F106">
            <v>175577.45</v>
          </cell>
        </row>
        <row r="107">
          <cell r="E107">
            <v>0</v>
          </cell>
          <cell r="F107">
            <v>274240.89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4">
          <cell r="K24">
            <v>725847.09</v>
          </cell>
        </row>
        <row r="25">
          <cell r="K25">
            <v>374103.46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0">
        <row r="15">
          <cell r="K15">
            <v>25940.88</v>
          </cell>
        </row>
        <row r="16">
          <cell r="K16">
            <v>579704.46</v>
          </cell>
        </row>
        <row r="17">
          <cell r="K17">
            <v>196339.86</v>
          </cell>
        </row>
        <row r="18">
          <cell r="K18">
            <v>194605.55</v>
          </cell>
        </row>
        <row r="19">
          <cell r="K19">
            <v>184776.61</v>
          </cell>
        </row>
        <row r="20">
          <cell r="K20">
            <v>51503.71</v>
          </cell>
        </row>
        <row r="21">
          <cell r="K21">
            <v>17517.2</v>
          </cell>
        </row>
        <row r="22">
          <cell r="K22">
            <v>11417.53</v>
          </cell>
        </row>
        <row r="27">
          <cell r="K27">
            <v>332826.86</v>
          </cell>
        </row>
        <row r="28">
          <cell r="K28">
            <v>216933.03</v>
          </cell>
        </row>
        <row r="29">
          <cell r="K29">
            <v>298078.24</v>
          </cell>
        </row>
        <row r="30">
          <cell r="K30">
            <v>15688.33</v>
          </cell>
        </row>
        <row r="31">
          <cell r="K31">
            <v>260028.28</v>
          </cell>
        </row>
        <row r="32">
          <cell r="K32">
            <v>13685.7</v>
          </cell>
        </row>
        <row r="33">
          <cell r="K33">
            <v>144429.55</v>
          </cell>
        </row>
        <row r="34">
          <cell r="K34">
            <v>7601.56</v>
          </cell>
        </row>
        <row r="35">
          <cell r="K35">
            <v>42718.36</v>
          </cell>
        </row>
        <row r="37">
          <cell r="K37">
            <v>307913.62</v>
          </cell>
        </row>
        <row r="38">
          <cell r="K38">
            <v>1728190.33</v>
          </cell>
        </row>
        <row r="39">
          <cell r="K39">
            <v>1131301.95</v>
          </cell>
        </row>
        <row r="40">
          <cell r="K40">
            <v>192017.76</v>
          </cell>
        </row>
        <row r="41">
          <cell r="K41">
            <v>10106.2</v>
          </cell>
        </row>
        <row r="42">
          <cell r="K42">
            <v>16205.97</v>
          </cell>
        </row>
        <row r="43">
          <cell r="K43">
            <v>90957.39</v>
          </cell>
        </row>
        <row r="44">
          <cell r="K44">
            <v>59542.21</v>
          </cell>
        </row>
      </sheetData>
      <sheetData sheetId="1">
        <row r="15">
          <cell r="K15">
            <v>389.23</v>
          </cell>
        </row>
        <row r="16">
          <cell r="K16">
            <v>139.16</v>
          </cell>
        </row>
        <row r="17">
          <cell r="K17">
            <v>61.52</v>
          </cell>
        </row>
        <row r="18">
          <cell r="K18">
            <v>127.06</v>
          </cell>
        </row>
        <row r="19">
          <cell r="K19">
            <v>79.67</v>
          </cell>
        </row>
        <row r="20">
          <cell r="K20">
            <v>16111.61</v>
          </cell>
        </row>
        <row r="21">
          <cell r="K21">
            <v>30383.01</v>
          </cell>
        </row>
        <row r="22">
          <cell r="K22">
            <v>107992.78</v>
          </cell>
        </row>
        <row r="23">
          <cell r="K23">
            <v>81758.58</v>
          </cell>
        </row>
        <row r="24">
          <cell r="K24">
            <v>23223.33</v>
          </cell>
        </row>
        <row r="25">
          <cell r="K25">
            <v>19797.56</v>
          </cell>
        </row>
        <row r="26">
          <cell r="K26">
            <v>108904.34</v>
          </cell>
        </row>
        <row r="27">
          <cell r="K27">
            <v>12826.98</v>
          </cell>
        </row>
        <row r="28">
          <cell r="K28">
            <v>89962.94</v>
          </cell>
        </row>
        <row r="29">
          <cell r="K29">
            <v>70049.47</v>
          </cell>
        </row>
        <row r="30">
          <cell r="K30">
            <v>49465.19</v>
          </cell>
        </row>
        <row r="31">
          <cell r="K31">
            <v>267694.28</v>
          </cell>
        </row>
        <row r="32">
          <cell r="K32">
            <v>59565.98</v>
          </cell>
        </row>
        <row r="33">
          <cell r="K33">
            <v>277446.59</v>
          </cell>
        </row>
        <row r="34">
          <cell r="K34">
            <v>61736.02</v>
          </cell>
        </row>
        <row r="35">
          <cell r="K35">
            <v>6458.7</v>
          </cell>
        </row>
        <row r="36">
          <cell r="K36">
            <v>6449.48</v>
          </cell>
        </row>
        <row r="37">
          <cell r="K37">
            <v>6459.61</v>
          </cell>
        </row>
        <row r="38">
          <cell r="K38">
            <v>6446.06</v>
          </cell>
        </row>
        <row r="39">
          <cell r="K39">
            <v>6438.21</v>
          </cell>
        </row>
        <row r="40">
          <cell r="K40">
            <v>6432.97</v>
          </cell>
        </row>
        <row r="41">
          <cell r="K41">
            <v>3.3</v>
          </cell>
        </row>
        <row r="42">
          <cell r="K42">
            <v>21.29</v>
          </cell>
        </row>
        <row r="43">
          <cell r="K43">
            <v>5.24</v>
          </cell>
        </row>
        <row r="44">
          <cell r="K44">
            <v>4.1</v>
          </cell>
        </row>
        <row r="45">
          <cell r="K45">
            <v>6.03</v>
          </cell>
        </row>
        <row r="46">
          <cell r="K46">
            <v>6.95</v>
          </cell>
        </row>
        <row r="47">
          <cell r="K47">
            <v>32389.14</v>
          </cell>
        </row>
        <row r="48">
          <cell r="K48">
            <v>561332.15</v>
          </cell>
        </row>
        <row r="49">
          <cell r="K49">
            <v>586707.87</v>
          </cell>
        </row>
        <row r="50">
          <cell r="K50">
            <v>118.41</v>
          </cell>
        </row>
        <row r="51">
          <cell r="K51">
            <v>8.54</v>
          </cell>
        </row>
        <row r="52">
          <cell r="K52">
            <v>8.54</v>
          </cell>
        </row>
        <row r="53">
          <cell r="K53">
            <v>26589.95</v>
          </cell>
        </row>
        <row r="54">
          <cell r="K54">
            <v>9495.54</v>
          </cell>
        </row>
        <row r="55">
          <cell r="K55">
            <v>318905.95</v>
          </cell>
        </row>
        <row r="56">
          <cell r="K56">
            <v>70961.34</v>
          </cell>
        </row>
        <row r="57">
          <cell r="K57">
            <v>72452.57</v>
          </cell>
        </row>
        <row r="58">
          <cell r="K58">
            <v>57586.45</v>
          </cell>
        </row>
        <row r="59">
          <cell r="K59">
            <v>13871.2</v>
          </cell>
        </row>
        <row r="60">
          <cell r="K60">
            <v>135979.5</v>
          </cell>
        </row>
        <row r="61">
          <cell r="K61">
            <v>53772.3</v>
          </cell>
        </row>
        <row r="62">
          <cell r="K62">
            <v>15475.26</v>
          </cell>
        </row>
        <row r="63">
          <cell r="K63">
            <v>271474.41</v>
          </cell>
        </row>
        <row r="64">
          <cell r="K64">
            <v>206256.18</v>
          </cell>
        </row>
        <row r="65">
          <cell r="K65">
            <v>287661.68</v>
          </cell>
        </row>
        <row r="66">
          <cell r="K66">
            <v>229822.36</v>
          </cell>
        </row>
        <row r="67">
          <cell r="K67">
            <v>82071.84</v>
          </cell>
        </row>
        <row r="68">
          <cell r="K68">
            <v>57362.46</v>
          </cell>
        </row>
        <row r="69">
          <cell r="K69">
            <v>57280.56</v>
          </cell>
        </row>
        <row r="70">
          <cell r="K70">
            <v>57370.55</v>
          </cell>
        </row>
        <row r="71">
          <cell r="K71">
            <v>57250.23</v>
          </cell>
        </row>
        <row r="72">
          <cell r="K72">
            <v>57180.45</v>
          </cell>
        </row>
        <row r="73">
          <cell r="K73">
            <v>57133.94</v>
          </cell>
        </row>
        <row r="74">
          <cell r="K74">
            <v>29.33</v>
          </cell>
        </row>
        <row r="75">
          <cell r="K75">
            <v>189.09</v>
          </cell>
        </row>
        <row r="76">
          <cell r="K76">
            <v>46.51</v>
          </cell>
        </row>
        <row r="77">
          <cell r="K77">
            <v>36.4</v>
          </cell>
        </row>
        <row r="78">
          <cell r="K78">
            <v>53.6</v>
          </cell>
        </row>
        <row r="79">
          <cell r="K79">
            <v>61.68</v>
          </cell>
        </row>
        <row r="80">
          <cell r="K80">
            <v>337514.5</v>
          </cell>
        </row>
        <row r="81">
          <cell r="K81">
            <v>1790.08</v>
          </cell>
        </row>
        <row r="82">
          <cell r="K82">
            <v>44615.51</v>
          </cell>
        </row>
        <row r="83">
          <cell r="K83">
            <v>65276.79</v>
          </cell>
        </row>
        <row r="84">
          <cell r="K84">
            <v>293359.12</v>
          </cell>
        </row>
        <row r="85">
          <cell r="K85">
            <v>289135.59</v>
          </cell>
        </row>
        <row r="86">
          <cell r="K86">
            <v>164280.68</v>
          </cell>
        </row>
        <row r="87">
          <cell r="K87">
            <v>245530.18</v>
          </cell>
        </row>
        <row r="88">
          <cell r="K88">
            <v>3692.79</v>
          </cell>
        </row>
        <row r="89">
          <cell r="K89">
            <v>163686.87</v>
          </cell>
        </row>
        <row r="90">
          <cell r="K90">
            <v>40104.94</v>
          </cell>
        </row>
        <row r="91">
          <cell r="K91">
            <v>270280.4</v>
          </cell>
        </row>
        <row r="92">
          <cell r="K92">
            <v>473.83</v>
          </cell>
        </row>
        <row r="93">
          <cell r="K93">
            <v>195003.43</v>
          </cell>
        </row>
        <row r="94">
          <cell r="K94">
            <v>64336.99</v>
          </cell>
        </row>
        <row r="95">
          <cell r="K95">
            <v>12724.36</v>
          </cell>
        </row>
        <row r="96">
          <cell r="K96">
            <v>158635</v>
          </cell>
        </row>
        <row r="97">
          <cell r="K97">
            <v>32780.24</v>
          </cell>
        </row>
        <row r="98">
          <cell r="K98">
            <v>126624.24</v>
          </cell>
        </row>
        <row r="99">
          <cell r="K99">
            <v>50610.65</v>
          </cell>
        </row>
        <row r="100">
          <cell r="K100">
            <v>25181.62</v>
          </cell>
        </row>
        <row r="101">
          <cell r="K101">
            <v>396249.19</v>
          </cell>
        </row>
        <row r="102">
          <cell r="K102">
            <v>162730.67</v>
          </cell>
        </row>
        <row r="103">
          <cell r="K103">
            <v>84605.55</v>
          </cell>
        </row>
        <row r="104">
          <cell r="K104">
            <v>12936.35</v>
          </cell>
        </row>
        <row r="105">
          <cell r="K105">
            <v>1902.74</v>
          </cell>
        </row>
        <row r="106">
          <cell r="K106">
            <v>16762.56</v>
          </cell>
        </row>
        <row r="107">
          <cell r="K107">
            <v>3396.33</v>
          </cell>
        </row>
        <row r="108">
          <cell r="K108">
            <v>9927.37</v>
          </cell>
        </row>
        <row r="109">
          <cell r="K109">
            <v>21192.56</v>
          </cell>
        </row>
        <row r="110">
          <cell r="K110">
            <v>291135.16</v>
          </cell>
        </row>
        <row r="111">
          <cell r="K111">
            <v>356182.89</v>
          </cell>
        </row>
        <row r="112">
          <cell r="K112">
            <v>253.66</v>
          </cell>
        </row>
        <row r="113">
          <cell r="K113">
            <v>87.72</v>
          </cell>
        </row>
        <row r="114">
          <cell r="K114">
            <v>63.22</v>
          </cell>
        </row>
        <row r="115">
          <cell r="K115">
            <v>71.91</v>
          </cell>
        </row>
        <row r="116">
          <cell r="K116">
            <v>53.73</v>
          </cell>
        </row>
        <row r="117">
          <cell r="K117">
            <v>20.55</v>
          </cell>
        </row>
        <row r="118">
          <cell r="K118">
            <v>25.29</v>
          </cell>
        </row>
        <row r="119">
          <cell r="K119">
            <v>40.3</v>
          </cell>
        </row>
        <row r="120">
          <cell r="K120">
            <v>168.32</v>
          </cell>
        </row>
        <row r="121">
          <cell r="K121">
            <v>107.47</v>
          </cell>
        </row>
        <row r="122">
          <cell r="K122">
            <v>37.156</v>
          </cell>
        </row>
        <row r="123">
          <cell r="K123">
            <v>26.78</v>
          </cell>
        </row>
        <row r="124">
          <cell r="K124">
            <v>30.47</v>
          </cell>
        </row>
        <row r="125">
          <cell r="K125">
            <v>22.77</v>
          </cell>
        </row>
        <row r="126">
          <cell r="K126">
            <v>8.7</v>
          </cell>
        </row>
        <row r="127">
          <cell r="K127">
            <v>10.71</v>
          </cell>
        </row>
        <row r="128">
          <cell r="K128">
            <v>17.08</v>
          </cell>
        </row>
        <row r="129">
          <cell r="K129">
            <v>71.31</v>
          </cell>
        </row>
        <row r="130">
          <cell r="K130">
            <v>18852.63</v>
          </cell>
        </row>
        <row r="131">
          <cell r="K131">
            <v>18815.13</v>
          </cell>
        </row>
        <row r="132">
          <cell r="K132">
            <v>3.62</v>
          </cell>
        </row>
        <row r="133">
          <cell r="K133">
            <v>6636.33</v>
          </cell>
        </row>
        <row r="134">
          <cell r="K134">
            <v>6.18</v>
          </cell>
        </row>
        <row r="135">
          <cell r="K135">
            <v>10.38</v>
          </cell>
        </row>
        <row r="136">
          <cell r="K136">
            <v>7.35</v>
          </cell>
        </row>
        <row r="137">
          <cell r="K137">
            <v>31.26</v>
          </cell>
        </row>
        <row r="138">
          <cell r="K138">
            <v>57359.16</v>
          </cell>
        </row>
        <row r="139">
          <cell r="K139">
            <v>53.45</v>
          </cell>
        </row>
        <row r="140">
          <cell r="K140">
            <v>89.75</v>
          </cell>
        </row>
        <row r="141">
          <cell r="K141">
            <v>63.53</v>
          </cell>
        </row>
        <row r="142">
          <cell r="K142">
            <v>44496.26</v>
          </cell>
        </row>
        <row r="143">
          <cell r="K143">
            <v>44407.76</v>
          </cell>
        </row>
        <row r="144">
          <cell r="K144">
            <v>270755.26</v>
          </cell>
        </row>
        <row r="145">
          <cell r="K145">
            <v>190332.11</v>
          </cell>
        </row>
        <row r="146">
          <cell r="K146">
            <v>60247.09</v>
          </cell>
        </row>
        <row r="147">
          <cell r="K147">
            <v>42351.74</v>
          </cell>
        </row>
        <row r="148">
          <cell r="K148">
            <v>59703.6</v>
          </cell>
        </row>
        <row r="149">
          <cell r="K149">
            <v>90791.2</v>
          </cell>
        </row>
        <row r="150">
          <cell r="K150">
            <v>775577.59</v>
          </cell>
        </row>
        <row r="151">
          <cell r="K151">
            <v>168068.86</v>
          </cell>
        </row>
        <row r="152">
          <cell r="K152">
            <v>6647.5</v>
          </cell>
        </row>
        <row r="153">
          <cell r="K153">
            <v>6647.74</v>
          </cell>
        </row>
        <row r="154">
          <cell r="K154">
            <v>85804.23</v>
          </cell>
        </row>
        <row r="155">
          <cell r="K155">
            <v>183171.48</v>
          </cell>
        </row>
        <row r="156">
          <cell r="K156">
            <v>144882.18</v>
          </cell>
        </row>
        <row r="157">
          <cell r="K157">
            <v>29355.21</v>
          </cell>
        </row>
        <row r="158">
          <cell r="K158">
            <v>6.45</v>
          </cell>
        </row>
        <row r="159">
          <cell r="K159">
            <v>51.15</v>
          </cell>
        </row>
        <row r="160">
          <cell r="K160">
            <v>223.8</v>
          </cell>
        </row>
        <row r="161">
          <cell r="K161">
            <v>1776.2</v>
          </cell>
        </row>
        <row r="162">
          <cell r="K162">
            <v>396678.63</v>
          </cell>
        </row>
        <row r="163">
          <cell r="K163">
            <v>12049.13</v>
          </cell>
        </row>
        <row r="164">
          <cell r="K164">
            <v>57455.71</v>
          </cell>
        </row>
        <row r="165">
          <cell r="K165">
            <v>57457.72</v>
          </cell>
        </row>
        <row r="166">
          <cell r="K166">
            <v>15575.17</v>
          </cell>
        </row>
        <row r="167">
          <cell r="K167">
            <v>47656.72</v>
          </cell>
        </row>
        <row r="168">
          <cell r="K168">
            <v>91875.08</v>
          </cell>
        </row>
        <row r="169">
          <cell r="K169">
            <v>64240.86</v>
          </cell>
        </row>
        <row r="170">
          <cell r="K170">
            <v>120530.81</v>
          </cell>
        </row>
        <row r="171">
          <cell r="K171">
            <v>484.18</v>
          </cell>
        </row>
        <row r="172">
          <cell r="K172">
            <v>233576.94</v>
          </cell>
        </row>
        <row r="173">
          <cell r="K173">
            <v>175577.45</v>
          </cell>
        </row>
        <row r="174">
          <cell r="K174">
            <v>39068.61</v>
          </cell>
        </row>
        <row r="175">
          <cell r="K175">
            <v>52491.5</v>
          </cell>
        </row>
      </sheetData>
      <sheetData sheetId="5">
        <row r="15">
          <cell r="K15">
            <v>144850</v>
          </cell>
        </row>
        <row r="16">
          <cell r="K16">
            <v>725847.09</v>
          </cell>
        </row>
        <row r="17">
          <cell r="K17">
            <v>374103.46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2">
          <cell r="K22">
            <v>4000</v>
          </cell>
        </row>
        <row r="23">
          <cell r="K23">
            <v>4000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TTS CORDEIRO"/>
      <sheetName val="Plan2"/>
      <sheetName val="Plan3"/>
      <sheetName val="Plan4"/>
      <sheetName val="INCONSISTENCIAS"/>
      <sheetName val="RELATÓRIO DEFINITIVO"/>
      <sheetName val="ue 43"/>
      <sheetName val="ue 42"/>
      <sheetName val="ue41 "/>
    </sheetNames>
    <sheetDataSet>
      <sheetData sheetId="9">
        <row r="27">
          <cell r="T27">
            <v>3618441.509999998</v>
          </cell>
        </row>
        <row r="73">
          <cell r="L73">
            <v>18807.430175999998</v>
          </cell>
          <cell r="T73">
            <v>44389.579824</v>
          </cell>
        </row>
        <row r="74">
          <cell r="L74">
            <v>118.51919999999998</v>
          </cell>
          <cell r="T74">
            <v>279.7308</v>
          </cell>
        </row>
        <row r="124">
          <cell r="L124">
            <v>6.489955999999999</v>
          </cell>
          <cell r="T124">
            <v>57.640043999999996</v>
          </cell>
        </row>
        <row r="125">
          <cell r="L125">
            <v>9.222356</v>
          </cell>
          <cell r="T125">
            <v>81.907644</v>
          </cell>
        </row>
        <row r="169">
          <cell r="L169">
            <v>8.166375</v>
          </cell>
          <cell r="T169">
            <v>70.583625</v>
          </cell>
        </row>
        <row r="170">
          <cell r="L170">
            <v>6686.314676</v>
          </cell>
          <cell r="T170">
            <v>57791.165324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4"/>
  <sheetViews>
    <sheetView tabSelected="1" zoomScaleSheetLayoutView="30" zoomScalePageLayoutView="0" workbookViewId="0" topLeftCell="A12">
      <pane xSplit="12" ySplit="6" topLeftCell="M18" activePane="bottomRight" state="frozen"/>
      <selection pane="topLeft" activeCell="A12" sqref="A12"/>
      <selection pane="topRight" activeCell="M12" sqref="M12"/>
      <selection pane="bottomLeft" activeCell="A18" sqref="A18"/>
      <selection pane="bottomRight" activeCell="CA18" sqref="CA18:CD18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21" width="3.7109375" style="1" customWidth="1"/>
    <col min="22" max="23" width="4.28125" style="1" customWidth="1"/>
    <col min="24" max="29" width="3.7109375" style="1" customWidth="1"/>
    <col min="30" max="31" width="4.28125" style="1" customWidth="1"/>
    <col min="32" max="47" width="3.7109375" style="1" customWidth="1"/>
    <col min="48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5.28125" style="8" customWidth="1"/>
    <col min="89" max="16384" width="3.7109375" style="16" customWidth="1"/>
  </cols>
  <sheetData>
    <row r="1" spans="1:87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</row>
    <row r="2" spans="1:87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ht="18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</row>
    <row r="5" spans="1:87" ht="19.5" customHeight="1">
      <c r="A5" s="28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</row>
    <row r="6" spans="1:87" ht="19.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</row>
    <row r="7" spans="1:87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ht="39.75" customHeight="1">
      <c r="A8" s="30" t="s">
        <v>92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87" ht="18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87" ht="18" customHeight="1">
      <c r="A10" s="18" t="s">
        <v>0</v>
      </c>
      <c r="B10" s="18"/>
      <c r="C10" s="18"/>
      <c r="D10" s="18"/>
      <c r="E10" s="18"/>
      <c r="F10" s="18"/>
      <c r="G10" s="33" t="s">
        <v>1</v>
      </c>
      <c r="H10" s="33"/>
      <c r="I10" s="33"/>
      <c r="J10" s="33"/>
      <c r="K10" s="33"/>
      <c r="L10" s="33"/>
      <c r="M10" s="33"/>
      <c r="N10" s="33"/>
      <c r="O10" s="3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8" customHeight="1">
      <c r="A11" s="18" t="s">
        <v>2</v>
      </c>
      <c r="B11" s="18"/>
      <c r="C11" s="18"/>
      <c r="D11" s="18"/>
      <c r="E11" s="18"/>
      <c r="F11" s="18"/>
      <c r="G11" s="33">
        <v>2301</v>
      </c>
      <c r="H11" s="33"/>
      <c r="I11" s="33"/>
      <c r="J11" s="33"/>
      <c r="K11" s="33"/>
      <c r="L11" s="33"/>
      <c r="M11" s="33"/>
      <c r="N11" s="33"/>
      <c r="O11" s="3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" customHeight="1">
      <c r="A12" s="18" t="s">
        <v>3</v>
      </c>
      <c r="B12" s="18"/>
      <c r="C12" s="18"/>
      <c r="D12" s="18"/>
      <c r="E12" s="18"/>
      <c r="F12" s="18"/>
      <c r="G12" s="33">
        <v>2022</v>
      </c>
      <c r="H12" s="33"/>
      <c r="I12" s="33"/>
      <c r="J12" s="33"/>
      <c r="K12" s="33"/>
      <c r="L12" s="33"/>
      <c r="M12" s="33"/>
      <c r="N12" s="33"/>
      <c r="O12" s="3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8" s="17" customFormat="1" ht="18" customHeight="1">
      <c r="A13" s="18" t="s">
        <v>4</v>
      </c>
      <c r="B13" s="18"/>
      <c r="C13" s="18"/>
      <c r="D13" s="18"/>
      <c r="E13" s="18"/>
      <c r="F13" s="18"/>
      <c r="G13" s="33" t="s">
        <v>109</v>
      </c>
      <c r="H13" s="33"/>
      <c r="I13" s="33"/>
      <c r="J13" s="33"/>
      <c r="K13" s="33"/>
      <c r="L13" s="33"/>
      <c r="M13" s="33"/>
      <c r="N13" s="33"/>
      <c r="O13" s="33"/>
      <c r="P13" s="14"/>
      <c r="Q13" s="14"/>
      <c r="R13" s="2"/>
      <c r="S13" s="14"/>
      <c r="T13" s="14"/>
      <c r="U13" s="14"/>
      <c r="V13" s="14"/>
      <c r="W13" s="14"/>
      <c r="X13" s="14"/>
      <c r="Y13" s="14"/>
      <c r="Z13" s="14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8"/>
    </row>
    <row r="14" spans="1:88" s="17" customFormat="1" ht="18" customHeight="1" thickBot="1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8"/>
    </row>
    <row r="15" spans="1:88" ht="24.75" customHeight="1" thickBot="1">
      <c r="A15" s="21" t="s">
        <v>58</v>
      </c>
      <c r="B15" s="21"/>
      <c r="C15" s="21"/>
      <c r="D15" s="21"/>
      <c r="E15" s="21" t="s">
        <v>6</v>
      </c>
      <c r="F15" s="21"/>
      <c r="G15" s="21"/>
      <c r="H15" s="21"/>
      <c r="I15" s="21"/>
      <c r="J15" s="21"/>
      <c r="K15" s="21"/>
      <c r="L15" s="21"/>
      <c r="M15" s="20" t="s">
        <v>7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 t="s">
        <v>8</v>
      </c>
      <c r="AD15" s="20"/>
      <c r="AE15" s="20"/>
      <c r="AF15" s="20"/>
      <c r="AG15" s="20"/>
      <c r="AH15" s="20"/>
      <c r="AI15" s="20"/>
      <c r="AJ15" s="20"/>
      <c r="AK15" s="20"/>
      <c r="AL15" s="20" t="s">
        <v>9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 t="s">
        <v>10</v>
      </c>
      <c r="BC15" s="20"/>
      <c r="BD15" s="20"/>
      <c r="BE15" s="20"/>
      <c r="BF15" s="20"/>
      <c r="BG15" s="20"/>
      <c r="BH15" s="20" t="s">
        <v>11</v>
      </c>
      <c r="BI15" s="20"/>
      <c r="BJ15" s="20"/>
      <c r="BK15" s="20"/>
      <c r="BL15" s="20" t="s">
        <v>12</v>
      </c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 t="s">
        <v>13</v>
      </c>
      <c r="CF15" s="20"/>
      <c r="CG15" s="20"/>
      <c r="CH15" s="20"/>
      <c r="CI15" s="20"/>
      <c r="CJ15" s="26" t="s">
        <v>105</v>
      </c>
    </row>
    <row r="16" spans="1:88" ht="34.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0" t="s">
        <v>59</v>
      </c>
      <c r="N16" s="20"/>
      <c r="O16" s="20"/>
      <c r="P16" s="20"/>
      <c r="Q16" s="20" t="s">
        <v>14</v>
      </c>
      <c r="R16" s="20"/>
      <c r="S16" s="20"/>
      <c r="T16" s="20"/>
      <c r="U16" s="21" t="s">
        <v>15</v>
      </c>
      <c r="V16" s="21"/>
      <c r="W16" s="21"/>
      <c r="X16" s="21"/>
      <c r="Y16" s="21" t="s">
        <v>16</v>
      </c>
      <c r="Z16" s="21"/>
      <c r="AA16" s="21"/>
      <c r="AB16" s="21"/>
      <c r="AC16" s="20" t="s">
        <v>17</v>
      </c>
      <c r="AD16" s="20"/>
      <c r="AE16" s="20"/>
      <c r="AF16" s="20"/>
      <c r="AG16" s="20" t="s">
        <v>18</v>
      </c>
      <c r="AH16" s="20"/>
      <c r="AI16" s="20"/>
      <c r="AJ16" s="20"/>
      <c r="AK16" s="20"/>
      <c r="AL16" s="20" t="s">
        <v>59</v>
      </c>
      <c r="AM16" s="20"/>
      <c r="AN16" s="20"/>
      <c r="AO16" s="21" t="s">
        <v>61</v>
      </c>
      <c r="AP16" s="21"/>
      <c r="AQ16" s="21"/>
      <c r="AR16" s="20" t="s">
        <v>19</v>
      </c>
      <c r="AS16" s="20"/>
      <c r="AT16" s="20"/>
      <c r="AU16" s="34" t="s">
        <v>20</v>
      </c>
      <c r="AV16" s="34"/>
      <c r="AW16" s="34"/>
      <c r="AX16" s="21" t="s">
        <v>21</v>
      </c>
      <c r="AY16" s="21"/>
      <c r="AZ16" s="21"/>
      <c r="BA16" s="21"/>
      <c r="BB16" s="21" t="s">
        <v>22</v>
      </c>
      <c r="BC16" s="21"/>
      <c r="BD16" s="21"/>
      <c r="BE16" s="21" t="s">
        <v>23</v>
      </c>
      <c r="BF16" s="21"/>
      <c r="BG16" s="21"/>
      <c r="BH16" s="20"/>
      <c r="BI16" s="20"/>
      <c r="BJ16" s="20"/>
      <c r="BK16" s="20"/>
      <c r="BL16" s="21" t="s">
        <v>24</v>
      </c>
      <c r="BM16" s="21"/>
      <c r="BN16" s="21"/>
      <c r="BO16" s="21" t="s">
        <v>25</v>
      </c>
      <c r="BP16" s="35"/>
      <c r="BQ16" s="35"/>
      <c r="BR16" s="35"/>
      <c r="BS16" s="21" t="s">
        <v>26</v>
      </c>
      <c r="BT16" s="35"/>
      <c r="BU16" s="35"/>
      <c r="BV16" s="35"/>
      <c r="BW16" s="21" t="s">
        <v>27</v>
      </c>
      <c r="BX16" s="35"/>
      <c r="BY16" s="35"/>
      <c r="BZ16" s="35"/>
      <c r="CA16" s="21" t="s">
        <v>28</v>
      </c>
      <c r="CB16" s="21"/>
      <c r="CC16" s="21"/>
      <c r="CD16" s="21"/>
      <c r="CE16" s="20"/>
      <c r="CF16" s="20"/>
      <c r="CG16" s="20"/>
      <c r="CH16" s="20"/>
      <c r="CI16" s="20"/>
      <c r="CJ16" s="26"/>
    </row>
    <row r="17" spans="1:88" ht="34.5" customHeight="1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  <c r="U17" s="21"/>
      <c r="V17" s="21"/>
      <c r="W17" s="21"/>
      <c r="X17" s="21"/>
      <c r="Y17" s="21"/>
      <c r="Z17" s="21"/>
      <c r="AA17" s="21"/>
      <c r="AB17" s="21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21"/>
      <c r="AQ17" s="21"/>
      <c r="AR17" s="20"/>
      <c r="AS17" s="20"/>
      <c r="AT17" s="20"/>
      <c r="AU17" s="34"/>
      <c r="AV17" s="34"/>
      <c r="AW17" s="34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0"/>
      <c r="BI17" s="20"/>
      <c r="BJ17" s="20"/>
      <c r="BK17" s="20"/>
      <c r="BL17" s="21"/>
      <c r="BM17" s="21"/>
      <c r="BN17" s="21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21"/>
      <c r="CB17" s="21"/>
      <c r="CC17" s="21"/>
      <c r="CD17" s="21"/>
      <c r="CE17" s="20"/>
      <c r="CF17" s="20"/>
      <c r="CG17" s="20"/>
      <c r="CH17" s="20"/>
      <c r="CI17" s="20"/>
      <c r="CJ17" s="26"/>
    </row>
    <row r="18" spans="1:87" ht="96" customHeight="1">
      <c r="A18" s="22" t="s">
        <v>32</v>
      </c>
      <c r="B18" s="22"/>
      <c r="C18" s="22"/>
      <c r="D18" s="22"/>
      <c r="E18" s="36" t="s">
        <v>62</v>
      </c>
      <c r="F18" s="36"/>
      <c r="G18" s="36"/>
      <c r="H18" s="36"/>
      <c r="I18" s="36"/>
      <c r="J18" s="36"/>
      <c r="K18" s="36"/>
      <c r="L18" s="36"/>
      <c r="M18" s="37" t="s">
        <v>30</v>
      </c>
      <c r="N18" s="37"/>
      <c r="O18" s="37"/>
      <c r="P18" s="37"/>
      <c r="Q18" s="37" t="s">
        <v>30</v>
      </c>
      <c r="R18" s="37"/>
      <c r="S18" s="37"/>
      <c r="T18" s="37"/>
      <c r="U18" s="38">
        <v>0</v>
      </c>
      <c r="V18" s="39"/>
      <c r="W18" s="39"/>
      <c r="X18" s="39"/>
      <c r="Y18" s="40">
        <v>0</v>
      </c>
      <c r="Z18" s="40"/>
      <c r="AA18" s="40"/>
      <c r="AB18" s="40"/>
      <c r="AC18" s="41">
        <v>11380698000134</v>
      </c>
      <c r="AD18" s="41"/>
      <c r="AE18" s="41"/>
      <c r="AF18" s="41"/>
      <c r="AG18" s="42" t="s">
        <v>39</v>
      </c>
      <c r="AH18" s="43"/>
      <c r="AI18" s="43"/>
      <c r="AJ18" s="43"/>
      <c r="AK18" s="44"/>
      <c r="AL18" s="45">
        <v>2301062017</v>
      </c>
      <c r="AM18" s="45"/>
      <c r="AN18" s="45"/>
      <c r="AO18" s="46">
        <v>29082017</v>
      </c>
      <c r="AP18" s="46"/>
      <c r="AQ18" s="46"/>
      <c r="AR18" s="37" t="s">
        <v>33</v>
      </c>
      <c r="AS18" s="37"/>
      <c r="AT18" s="37"/>
      <c r="AU18" s="47">
        <v>12836023.57</v>
      </c>
      <c r="AV18" s="48"/>
      <c r="AW18" s="49"/>
      <c r="AX18" s="46">
        <v>31072022</v>
      </c>
      <c r="AY18" s="46"/>
      <c r="AZ18" s="46"/>
      <c r="BA18" s="46"/>
      <c r="BB18" s="46">
        <v>31072022</v>
      </c>
      <c r="BC18" s="46"/>
      <c r="BD18" s="46"/>
      <c r="BE18" s="50">
        <f>'[5]MEDIÇÕES'!$M$28</f>
        <v>2686347.22</v>
      </c>
      <c r="BF18" s="51"/>
      <c r="BG18" s="52"/>
      <c r="BH18" s="53">
        <f>SUM('[5]MEDIÇÕES'!$M$27)</f>
        <v>3711754.7699999996</v>
      </c>
      <c r="BI18" s="53"/>
      <c r="BJ18" s="53"/>
      <c r="BK18" s="53"/>
      <c r="BL18" s="54">
        <v>449035</v>
      </c>
      <c r="BM18" s="54"/>
      <c r="BN18" s="54"/>
      <c r="BO18" s="55">
        <f>SUM('[5]MEDIÇÕES'!$E$100:$F$107)</f>
        <v>2481809.1900000004</v>
      </c>
      <c r="BP18" s="56"/>
      <c r="BQ18" s="56"/>
      <c r="BR18" s="57"/>
      <c r="BS18" s="55">
        <f>SUM('[7]SES CORDEIRO'!$K$144+'[7]SES CORDEIRO'!$K$145+'[7]SES CORDEIRO'!$K$146+'[7]SES CORDEIRO'!$K$147+'[7]SES CORDEIRO'!$K$173+'[7]SES CORDEIRO'!$K$174)</f>
        <v>778332.2599999999</v>
      </c>
      <c r="BT18" s="56"/>
      <c r="BU18" s="56"/>
      <c r="BV18" s="57"/>
      <c r="BW18" s="55">
        <f>SUM('[7]SES CORDEIRO'!$K$31+'[7]SES CORDEIRO'!$K$32+'[7]SES CORDEIRO'!$K$33+'[7]SES CORDEIRO'!$K$34+'[7]SES CORDEIRO'!$K$55+'[7]SES CORDEIRO'!$K$56+'[7]SES CORDEIRO'!$K$83+'[7]SES CORDEIRO'!$K$84+'[7]SES CORDEIRO'!$K$85+'[7]SES CORDEIRO'!$K$94+'[7]SES CORDEIRO'!$K$144+'[7]SES CORDEIRO'!$K$145+'[7]SES CORDEIRO'!$K$146+'[7]SES CORDEIRO'!$K$147+'[7]SES CORDEIRO'!$K$173+'[7]SES CORDEIRO'!$K$174)</f>
        <v>2546750.9100000006</v>
      </c>
      <c r="BX18" s="56"/>
      <c r="BY18" s="56"/>
      <c r="BZ18" s="57"/>
      <c r="CA18" s="55">
        <f>SUM('[5]MEDIÇÕES'!$E$14:$F$106)</f>
        <v>15114356.034999998</v>
      </c>
      <c r="CB18" s="56"/>
      <c r="CC18" s="56"/>
      <c r="CD18" s="57"/>
      <c r="CE18" s="37" t="s">
        <v>31</v>
      </c>
      <c r="CF18" s="37"/>
      <c r="CG18" s="37"/>
      <c r="CH18" s="37"/>
      <c r="CI18" s="37"/>
    </row>
    <row r="19" spans="1:87" ht="75" customHeight="1" hidden="1">
      <c r="A19" s="58" t="s">
        <v>63</v>
      </c>
      <c r="B19" s="58"/>
      <c r="C19" s="58"/>
      <c r="D19" s="58"/>
      <c r="E19" s="59" t="s">
        <v>36</v>
      </c>
      <c r="F19" s="59"/>
      <c r="G19" s="59"/>
      <c r="H19" s="59"/>
      <c r="I19" s="59"/>
      <c r="J19" s="59"/>
      <c r="K19" s="59"/>
      <c r="L19" s="59"/>
      <c r="M19" s="60">
        <v>346601832011</v>
      </c>
      <c r="N19" s="61"/>
      <c r="O19" s="61"/>
      <c r="P19" s="62"/>
      <c r="Q19" s="63" t="s">
        <v>29</v>
      </c>
      <c r="R19" s="64"/>
      <c r="S19" s="64"/>
      <c r="T19" s="65"/>
      <c r="U19" s="40">
        <v>113550603.08</v>
      </c>
      <c r="V19" s="40"/>
      <c r="W19" s="40"/>
      <c r="X19" s="40"/>
      <c r="Y19" s="40">
        <v>5976347.53</v>
      </c>
      <c r="Z19" s="40"/>
      <c r="AA19" s="40"/>
      <c r="AB19" s="40"/>
      <c r="AC19" s="41">
        <v>749205000174</v>
      </c>
      <c r="AD19" s="41"/>
      <c r="AE19" s="41"/>
      <c r="AF19" s="41"/>
      <c r="AG19" s="63" t="s">
        <v>35</v>
      </c>
      <c r="AH19" s="64"/>
      <c r="AI19" s="64"/>
      <c r="AJ19" s="64"/>
      <c r="AK19" s="65"/>
      <c r="AL19" s="45">
        <v>2301022017</v>
      </c>
      <c r="AM19" s="45"/>
      <c r="AN19" s="45"/>
      <c r="AO19" s="66">
        <v>4032017</v>
      </c>
      <c r="AP19" s="66"/>
      <c r="AQ19" s="66"/>
      <c r="AR19" s="67" t="s">
        <v>37</v>
      </c>
      <c r="AS19" s="67"/>
      <c r="AT19" s="67"/>
      <c r="AU19" s="68">
        <v>31575102.89</v>
      </c>
      <c r="AV19" s="68"/>
      <c r="AW19" s="68"/>
      <c r="AX19" s="66">
        <v>19082018</v>
      </c>
      <c r="AY19" s="66"/>
      <c r="AZ19" s="66"/>
      <c r="BA19" s="66"/>
      <c r="BB19" s="66">
        <v>28062021</v>
      </c>
      <c r="BC19" s="66"/>
      <c r="BD19" s="66"/>
      <c r="BE19" s="69" t="e">
        <f>SUM(#REF!-AU19-BH19)</f>
        <v>#REF!</v>
      </c>
      <c r="BF19" s="69"/>
      <c r="BG19" s="69"/>
      <c r="BH19" s="70">
        <v>1299081.53</v>
      </c>
      <c r="BI19" s="70"/>
      <c r="BJ19" s="70"/>
      <c r="BK19" s="70"/>
      <c r="BL19" s="71">
        <v>449051</v>
      </c>
      <c r="BM19" s="71"/>
      <c r="BN19" s="71"/>
      <c r="BO19" s="72">
        <f>SUM('[3]MEDIÇÕES'!$D$55:$H$60)</f>
        <v>1637376.4599999995</v>
      </c>
      <c r="BP19" s="73"/>
      <c r="BQ19" s="73"/>
      <c r="BR19" s="74"/>
      <c r="BS19" s="72">
        <v>61792.52</v>
      </c>
      <c r="BT19" s="73"/>
      <c r="BU19" s="73"/>
      <c r="BV19" s="74"/>
      <c r="BW19" s="72">
        <v>1901788.74</v>
      </c>
      <c r="BX19" s="73"/>
      <c r="BY19" s="73"/>
      <c r="BZ19" s="74"/>
      <c r="CA19" s="72">
        <f>'[3]MEDIÇÕES'!$I$61</f>
        <v>30771322.129999995</v>
      </c>
      <c r="CB19" s="73"/>
      <c r="CC19" s="73"/>
      <c r="CD19" s="74"/>
      <c r="CE19" s="67" t="s">
        <v>50</v>
      </c>
      <c r="CF19" s="67"/>
      <c r="CG19" s="67"/>
      <c r="CH19" s="67"/>
      <c r="CI19" s="67"/>
    </row>
    <row r="20" spans="1:88" ht="75" customHeight="1" hidden="1">
      <c r="A20" s="58" t="s">
        <v>63</v>
      </c>
      <c r="B20" s="58"/>
      <c r="C20" s="58"/>
      <c r="D20" s="58"/>
      <c r="E20" s="59" t="s">
        <v>38</v>
      </c>
      <c r="F20" s="59"/>
      <c r="G20" s="59"/>
      <c r="H20" s="59"/>
      <c r="I20" s="59"/>
      <c r="J20" s="59"/>
      <c r="K20" s="59"/>
      <c r="L20" s="59"/>
      <c r="M20" s="60">
        <v>346601832011</v>
      </c>
      <c r="N20" s="61"/>
      <c r="O20" s="61"/>
      <c r="P20" s="62"/>
      <c r="Q20" s="63" t="s">
        <v>29</v>
      </c>
      <c r="R20" s="64"/>
      <c r="S20" s="64"/>
      <c r="T20" s="65"/>
      <c r="U20" s="39">
        <v>113550603.08</v>
      </c>
      <c r="V20" s="39"/>
      <c r="W20" s="39"/>
      <c r="X20" s="39"/>
      <c r="Y20" s="40">
        <v>5976347.53</v>
      </c>
      <c r="Z20" s="40"/>
      <c r="AA20" s="40"/>
      <c r="AB20" s="40"/>
      <c r="AC20" s="75">
        <v>749205000174</v>
      </c>
      <c r="AD20" s="76"/>
      <c r="AE20" s="76"/>
      <c r="AF20" s="77"/>
      <c r="AG20" s="63" t="s">
        <v>35</v>
      </c>
      <c r="AH20" s="64"/>
      <c r="AI20" s="64"/>
      <c r="AJ20" s="64"/>
      <c r="AK20" s="65"/>
      <c r="AL20" s="45">
        <v>2301032017</v>
      </c>
      <c r="AM20" s="45"/>
      <c r="AN20" s="45"/>
      <c r="AO20" s="66">
        <v>4032017</v>
      </c>
      <c r="AP20" s="66"/>
      <c r="AQ20" s="66"/>
      <c r="AR20" s="67" t="s">
        <v>37</v>
      </c>
      <c r="AS20" s="67"/>
      <c r="AT20" s="67"/>
      <c r="AU20" s="78">
        <v>21401947.83</v>
      </c>
      <c r="AV20" s="78"/>
      <c r="AW20" s="78"/>
      <c r="AX20" s="66">
        <v>9122021</v>
      </c>
      <c r="AY20" s="66"/>
      <c r="AZ20" s="66"/>
      <c r="BA20" s="66"/>
      <c r="BB20" s="66">
        <v>9122021</v>
      </c>
      <c r="BC20" s="66"/>
      <c r="BD20" s="66"/>
      <c r="BE20" s="79">
        <f>SUM(CJ20-AU20-BH20)</f>
        <v>1263420.460000001</v>
      </c>
      <c r="BF20" s="80"/>
      <c r="BG20" s="81"/>
      <c r="BH20" s="53">
        <f>SUM(1792871.58+2577431.94)</f>
        <v>4370303.52</v>
      </c>
      <c r="BI20" s="53"/>
      <c r="BJ20" s="53"/>
      <c r="BK20" s="53"/>
      <c r="BL20" s="71">
        <v>449051</v>
      </c>
      <c r="BM20" s="71"/>
      <c r="BN20" s="71"/>
      <c r="BO20" s="82">
        <v>0</v>
      </c>
      <c r="BP20" s="83"/>
      <c r="BQ20" s="83"/>
      <c r="BR20" s="84"/>
      <c r="BS20" s="82">
        <v>0</v>
      </c>
      <c r="BT20" s="83"/>
      <c r="BU20" s="83"/>
      <c r="BV20" s="84"/>
      <c r="BW20" s="82">
        <f>SUM('[7]PAC BEBERIBE II'!$K$15+'[7]PAC BEBERIBE II'!$K$16+'[7]PAC BEBERIBE II'!$K$17+'[7]PAC BEBERIBE II'!$K$18+'[7]PAC BEBERIBE II'!$K$19+'[7]PAC BEBERIBE II'!$K$20+'[7]PAC BEBERIBE II'!$K$21+'[7]PAC BEBERIBE II'!$K$22+'[7]PAC BEBERIBE II'!$K$27+'[7]PAC BEBERIBE II'!$K$28+'[7]PAC BEBERIBE II'!$K$35)</f>
        <v>1854284.0499999998</v>
      </c>
      <c r="BX20" s="83"/>
      <c r="BY20" s="83"/>
      <c r="BZ20" s="84"/>
      <c r="CA20" s="82">
        <f>SUM('[2]MEDIÇÕES'!$D$16:$H$69)</f>
        <v>18333856.320000004</v>
      </c>
      <c r="CB20" s="83"/>
      <c r="CC20" s="83"/>
      <c r="CD20" s="84"/>
      <c r="CE20" s="67" t="s">
        <v>50</v>
      </c>
      <c r="CF20" s="67"/>
      <c r="CG20" s="67"/>
      <c r="CH20" s="67"/>
      <c r="CI20" s="67"/>
      <c r="CJ20" s="10">
        <v>27035671.81</v>
      </c>
    </row>
    <row r="21" spans="1:88" ht="144" customHeight="1" hidden="1">
      <c r="A21" s="58" t="s">
        <v>40</v>
      </c>
      <c r="B21" s="58"/>
      <c r="C21" s="58"/>
      <c r="D21" s="58"/>
      <c r="E21" s="59" t="s">
        <v>41</v>
      </c>
      <c r="F21" s="59"/>
      <c r="G21" s="59"/>
      <c r="H21" s="59"/>
      <c r="I21" s="59"/>
      <c r="J21" s="59"/>
      <c r="K21" s="59"/>
      <c r="L21" s="59"/>
      <c r="M21" s="60" t="s">
        <v>30</v>
      </c>
      <c r="N21" s="61"/>
      <c r="O21" s="61"/>
      <c r="P21" s="62"/>
      <c r="Q21" s="63" t="s">
        <v>30</v>
      </c>
      <c r="R21" s="64"/>
      <c r="S21" s="64"/>
      <c r="T21" s="65"/>
      <c r="U21" s="40">
        <v>0</v>
      </c>
      <c r="V21" s="40"/>
      <c r="W21" s="40"/>
      <c r="X21" s="40"/>
      <c r="Y21" s="40">
        <v>0</v>
      </c>
      <c r="Z21" s="40"/>
      <c r="AA21" s="40"/>
      <c r="AB21" s="40"/>
      <c r="AC21" s="41">
        <v>11380698000134</v>
      </c>
      <c r="AD21" s="41"/>
      <c r="AE21" s="41"/>
      <c r="AF21" s="41"/>
      <c r="AG21" s="85" t="s">
        <v>39</v>
      </c>
      <c r="AH21" s="85"/>
      <c r="AI21" s="85"/>
      <c r="AJ21" s="85"/>
      <c r="AK21" s="85"/>
      <c r="AL21" s="45">
        <v>2301022018</v>
      </c>
      <c r="AM21" s="45"/>
      <c r="AN21" s="45"/>
      <c r="AO21" s="66">
        <v>20032018</v>
      </c>
      <c r="AP21" s="66"/>
      <c r="AQ21" s="66"/>
      <c r="AR21" s="67" t="s">
        <v>42</v>
      </c>
      <c r="AS21" s="67"/>
      <c r="AT21" s="67"/>
      <c r="AU21" s="86">
        <v>3580555.12</v>
      </c>
      <c r="AV21" s="86"/>
      <c r="AW21" s="86"/>
      <c r="AX21" s="66">
        <v>19082019</v>
      </c>
      <c r="AY21" s="66"/>
      <c r="AZ21" s="66"/>
      <c r="BA21" s="66"/>
      <c r="BB21" s="66">
        <v>1012021</v>
      </c>
      <c r="BC21" s="66"/>
      <c r="BD21" s="66"/>
      <c r="BE21" s="87" t="e">
        <f>SUM(#REF!-AU21-BH21)</f>
        <v>#REF!</v>
      </c>
      <c r="BF21" s="87"/>
      <c r="BG21" s="87"/>
      <c r="BH21" s="88">
        <f>SUM(130229.63)</f>
        <v>130229.63</v>
      </c>
      <c r="BI21" s="88"/>
      <c r="BJ21" s="88"/>
      <c r="BK21" s="88"/>
      <c r="BL21" s="71">
        <v>449035</v>
      </c>
      <c r="BM21" s="71"/>
      <c r="BN21" s="71"/>
      <c r="BO21" s="72">
        <v>0</v>
      </c>
      <c r="BP21" s="73"/>
      <c r="BQ21" s="73"/>
      <c r="BR21" s="74"/>
      <c r="BS21" s="72">
        <v>144520.45</v>
      </c>
      <c r="BT21" s="73"/>
      <c r="BU21" s="73"/>
      <c r="BV21" s="74"/>
      <c r="BW21" s="72">
        <v>593352.28</v>
      </c>
      <c r="BX21" s="73"/>
      <c r="BY21" s="73"/>
      <c r="BZ21" s="74"/>
      <c r="CA21" s="72">
        <f>SUM('[1]MEDIÇÕES'!$D$15:$E$46)</f>
        <v>6231566.309999997</v>
      </c>
      <c r="CB21" s="73"/>
      <c r="CC21" s="73"/>
      <c r="CD21" s="74"/>
      <c r="CE21" s="67" t="s">
        <v>50</v>
      </c>
      <c r="CF21" s="67"/>
      <c r="CG21" s="67"/>
      <c r="CH21" s="67"/>
      <c r="CI21" s="67"/>
      <c r="CJ21" s="9"/>
    </row>
    <row r="22" spans="1:88" ht="54" customHeight="1" hidden="1">
      <c r="A22" s="58" t="s">
        <v>46</v>
      </c>
      <c r="B22" s="58"/>
      <c r="C22" s="58"/>
      <c r="D22" s="58"/>
      <c r="E22" s="59" t="s">
        <v>43</v>
      </c>
      <c r="F22" s="59"/>
      <c r="G22" s="59"/>
      <c r="H22" s="59"/>
      <c r="I22" s="59"/>
      <c r="J22" s="59"/>
      <c r="K22" s="59"/>
      <c r="L22" s="59"/>
      <c r="M22" s="60">
        <v>218769952007</v>
      </c>
      <c r="N22" s="61"/>
      <c r="O22" s="61"/>
      <c r="P22" s="62"/>
      <c r="Q22" s="63" t="s">
        <v>29</v>
      </c>
      <c r="R22" s="64"/>
      <c r="S22" s="64"/>
      <c r="T22" s="65"/>
      <c r="U22" s="40">
        <v>134562545.5</v>
      </c>
      <c r="V22" s="40"/>
      <c r="W22" s="40"/>
      <c r="X22" s="40"/>
      <c r="Y22" s="40">
        <v>23539003.13</v>
      </c>
      <c r="Z22" s="40"/>
      <c r="AA22" s="40"/>
      <c r="AB22" s="40"/>
      <c r="AC22" s="41">
        <v>3951168000170</v>
      </c>
      <c r="AD22" s="41"/>
      <c r="AE22" s="41"/>
      <c r="AF22" s="41"/>
      <c r="AG22" s="85" t="s">
        <v>44</v>
      </c>
      <c r="AH22" s="85"/>
      <c r="AI22" s="85"/>
      <c r="AJ22" s="85"/>
      <c r="AK22" s="85"/>
      <c r="AL22" s="45">
        <v>2301052018</v>
      </c>
      <c r="AM22" s="45"/>
      <c r="AN22" s="45"/>
      <c r="AO22" s="66">
        <v>23052018</v>
      </c>
      <c r="AP22" s="66"/>
      <c r="AQ22" s="66"/>
      <c r="AR22" s="67" t="s">
        <v>45</v>
      </c>
      <c r="AS22" s="67"/>
      <c r="AT22" s="67"/>
      <c r="AU22" s="86">
        <v>2448007.79</v>
      </c>
      <c r="AV22" s="86"/>
      <c r="AW22" s="86"/>
      <c r="AX22" s="66">
        <v>30092018</v>
      </c>
      <c r="AY22" s="66"/>
      <c r="AZ22" s="66"/>
      <c r="BA22" s="66"/>
      <c r="BB22" s="66">
        <v>5102020</v>
      </c>
      <c r="BC22" s="66"/>
      <c r="BD22" s="66"/>
      <c r="BE22" s="87">
        <f>SUM(2921186.61-AU22)</f>
        <v>473178.81999999983</v>
      </c>
      <c r="BF22" s="87"/>
      <c r="BG22" s="87"/>
      <c r="BH22" s="88">
        <v>0</v>
      </c>
      <c r="BI22" s="88"/>
      <c r="BJ22" s="88"/>
      <c r="BK22" s="88"/>
      <c r="BL22" s="71">
        <v>449051</v>
      </c>
      <c r="BM22" s="71"/>
      <c r="BN22" s="71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67" t="s">
        <v>50</v>
      </c>
      <c r="CF22" s="67"/>
      <c r="CG22" s="67"/>
      <c r="CH22" s="67"/>
      <c r="CI22" s="67"/>
      <c r="CJ22" s="9"/>
    </row>
    <row r="23" spans="1:88" ht="37.5" customHeight="1">
      <c r="A23" s="58" t="s">
        <v>71</v>
      </c>
      <c r="B23" s="58"/>
      <c r="C23" s="58"/>
      <c r="D23" s="58"/>
      <c r="E23" s="59" t="s">
        <v>64</v>
      </c>
      <c r="F23" s="59"/>
      <c r="G23" s="59"/>
      <c r="H23" s="59"/>
      <c r="I23" s="59"/>
      <c r="J23" s="59"/>
      <c r="K23" s="59"/>
      <c r="L23" s="59"/>
      <c r="M23" s="99" t="s">
        <v>82</v>
      </c>
      <c r="N23" s="100"/>
      <c r="O23" s="100"/>
      <c r="P23" s="101"/>
      <c r="Q23" s="63" t="s">
        <v>29</v>
      </c>
      <c r="R23" s="64"/>
      <c r="S23" s="64"/>
      <c r="T23" s="65"/>
      <c r="U23" s="108">
        <v>40790000</v>
      </c>
      <c r="V23" s="109"/>
      <c r="W23" s="109"/>
      <c r="X23" s="110"/>
      <c r="Y23" s="111">
        <v>4620000</v>
      </c>
      <c r="Z23" s="112"/>
      <c r="AA23" s="112"/>
      <c r="AB23" s="113"/>
      <c r="AC23" s="41">
        <v>11380698000134</v>
      </c>
      <c r="AD23" s="41"/>
      <c r="AE23" s="41"/>
      <c r="AF23" s="41"/>
      <c r="AG23" s="85" t="s">
        <v>39</v>
      </c>
      <c r="AH23" s="85"/>
      <c r="AI23" s="85"/>
      <c r="AJ23" s="85"/>
      <c r="AK23" s="85"/>
      <c r="AL23" s="45">
        <v>2301062018</v>
      </c>
      <c r="AM23" s="45"/>
      <c r="AN23" s="45"/>
      <c r="AO23" s="66">
        <v>1062018</v>
      </c>
      <c r="AP23" s="66"/>
      <c r="AQ23" s="66"/>
      <c r="AR23" s="67" t="s">
        <v>34</v>
      </c>
      <c r="AS23" s="67"/>
      <c r="AT23" s="67"/>
      <c r="AU23" s="78">
        <v>2883630.65</v>
      </c>
      <c r="AV23" s="78"/>
      <c r="AW23" s="78"/>
      <c r="AX23" s="66">
        <v>28022022</v>
      </c>
      <c r="AY23" s="66"/>
      <c r="AZ23" s="66"/>
      <c r="BA23" s="66"/>
      <c r="BB23" s="66">
        <v>28022022</v>
      </c>
      <c r="BC23" s="66"/>
      <c r="BD23" s="66"/>
      <c r="BE23" s="89">
        <f>SUM(CJ23-AU23-BH23)</f>
        <v>720857.0300000003</v>
      </c>
      <c r="BF23" s="90"/>
      <c r="BG23" s="91"/>
      <c r="BH23" s="98">
        <v>0</v>
      </c>
      <c r="BI23" s="98"/>
      <c r="BJ23" s="98"/>
      <c r="BK23" s="98"/>
      <c r="BL23" s="71">
        <v>449035</v>
      </c>
      <c r="BM23" s="71"/>
      <c r="BN23" s="71"/>
      <c r="BO23" s="117">
        <f>SUM('[9]RELATÓRIO DEFINITIVO'!$L$73:$P$74)+SUM('[9]RELATÓRIO DEFINITIVO'!$T$73:$X$74)+SUM('[9]RELATÓRIO DEFINITIVO'!$L$124:$P$125)+SUM('[9]RELATÓRIO DEFINITIVO'!$T$124:$X$125)+SUM('[9]RELATÓRIO DEFINITIVO'!$L$169:$P$170)+SUM('[9]RELATÓRIO DEFINITIVO'!$T$169:$X$170)</f>
        <v>128306.75</v>
      </c>
      <c r="BP23" s="118"/>
      <c r="BQ23" s="118"/>
      <c r="BR23" s="119"/>
      <c r="BS23" s="117">
        <f>SUM('[7]SES CORDEIRO'!$K$112+'[7]SES CORDEIRO'!$K$113+'[7]SES CORDEIRO'!$K$114+'[7]SES CORDEIRO'!$K$115+'[7]SES CORDEIRO'!$K$116+'[7]SES CORDEIRO'!$K$117+'[7]SES CORDEIRO'!$K$118+'[7]SES CORDEIRO'!$K$119+'[7]SES CORDEIRO'!$K$120+'[7]SES CORDEIRO'!$K$121+'[7]SES CORDEIRO'!$K$122+'[7]SES CORDEIRO'!$K$123+'[7]SES CORDEIRO'!$K$124+'[7]SES CORDEIRO'!$K$125+'[7]SES CORDEIRO'!$K$126+'[7]SES CORDEIRO'!$K$127+'[7]SES CORDEIRO'!$K$128+'[7]SES CORDEIRO'!$K$129+'[7]SES CORDEIRO'!$K$130+'[7]SES CORDEIRO'!$K$131+'[7]SES CORDEIRO'!$K$132+'[7]SES CORDEIRO'!$K$133+'[7]SES CORDEIRO'!$K$134+'[7]SES CORDEIRO'!$K$135+'[7]SES CORDEIRO'!$K$136+'[7]SES CORDEIRO'!$K$137+'[7]SES CORDEIRO'!$K$138+'[7]SES CORDEIRO'!$K$139+'[7]SES CORDEIRO'!$K$140+'[7]SES CORDEIRO'!$K$141+'[7]SES CORDEIRO'!$K$142+'[7]SES CORDEIRO'!$K$143+'[7]SES CORDEIRO'!$K$152+'[7]SES CORDEIRO'!$K$153+'[7]SES CORDEIRO'!$K$158+'[7]SES CORDEIRO'!$K$159+'[7]SES CORDEIRO'!$K$160+'[7]SES CORDEIRO'!$K$161+'[7]SES CORDEIRO'!$K$164+'[7]SES CORDEIRO'!$K$165+'[7]SES CORDEIRO'!$K$166+'[7]SES CORDEIRO'!$K$167)</f>
        <v>385448.096</v>
      </c>
      <c r="BT23" s="118"/>
      <c r="BU23" s="118"/>
      <c r="BV23" s="119"/>
      <c r="BW23" s="117">
        <f>SUM('[7]SES CORDEIRO'!$K$15+'[7]SES CORDEIRO'!$K$16+'[7]SES CORDEIRO'!$K$17+'[7]SES CORDEIRO'!$K$18+'[7]SES CORDEIRO'!$K$19+'[7]SES CORDEIRO'!$K$35+'[7]SES CORDEIRO'!$K$36+'[7]SES CORDEIRO'!$K$37+'[7]SES CORDEIRO'!$K$38+'[7]SES CORDEIRO'!$K$39+'[7]SES CORDEIRO'!$K$40+'[7]SES CORDEIRO'!$K$41+'[7]SES CORDEIRO'!$K$42+'[7]SES CORDEIRO'!$K$43+'[7]SES CORDEIRO'!$K$44+'[7]SES CORDEIRO'!$K$45+'[7]SES CORDEIRO'!$K$46+'[7]SES CORDEIRO'!$K$50+'[7]SES CORDEIRO'!$K$51+'[7]SES CORDEIRO'!$K$52+'[7]SES CORDEIRO'!$K$68+'[7]SES CORDEIRO'!$K$69+'[7]SES CORDEIRO'!$K$70+'[7]SES CORDEIRO'!$K$71+'[7]SES CORDEIRO'!$K$72+'[7]SES CORDEIRO'!$K$73+'[7]SES CORDEIRO'!$K$74+'[7]SES CORDEIRO'!$K$75+'[7]SES CORDEIRO'!$K$76+'[7]SES CORDEIRO'!$K$77+'[7]SES CORDEIRO'!$K$78+'[7]SES CORDEIRO'!$K$79+'[7]SES CORDEIRO'!$K$112+'[7]SES CORDEIRO'!$K$113+'[7]SES CORDEIRO'!$K$114+'[7]SES CORDEIRO'!$K$115+'[7]SES CORDEIRO'!$K$116+'[7]SES CORDEIRO'!$K$117+'[7]SES CORDEIRO'!$K$118+'[7]SES CORDEIRO'!$K$119+'[7]SES CORDEIRO'!$K$120+'[7]SES CORDEIRO'!$K$121+'[7]SES CORDEIRO'!$K$122+'[7]SES CORDEIRO'!$K$123+'[7]SES CORDEIRO'!$K$124+'[7]SES CORDEIRO'!$K$125+'[7]SES CORDEIRO'!$K$126+'[7]SES CORDEIRO'!$K$127+'[7]SES CORDEIRO'!$K$128+'[7]SES CORDEIRO'!$K$129+'[7]SES CORDEIRO'!$K$130+'[7]SES CORDEIRO'!$K$131+'[7]SES CORDEIRO'!$K$132+'[7]SES CORDEIRO'!$K$133+'[7]SES CORDEIRO'!$K$134+'[7]SES CORDEIRO'!$K$135+'[7]SES CORDEIRO'!$K$136+'[7]SES CORDEIRO'!$K$137+'[7]SES CORDEIRO'!$K$138+'[7]SES CORDEIRO'!$K$139+'[7]SES CORDEIRO'!$K$140+'[7]SES CORDEIRO'!$K$141+'[7]SES CORDEIRO'!$K$142+'[7]SES CORDEIRO'!$K$143+'[7]SES CORDEIRO'!$K$152+'[7]SES CORDEIRO'!$K$153+'[7]SES CORDEIRO'!$K$158+'[7]SES CORDEIRO'!$K$159+'[7]SES CORDEIRO'!$K$160+'[7]SES CORDEIRO'!$K$161+'[7]SES CORDEIRO'!$K$164+'[7]SES CORDEIRO'!$K$165+'[7]SES CORDEIRO'!$K$166+'[7]SES CORDEIRO'!$K$167)</f>
        <v>769106.9659999999</v>
      </c>
      <c r="BX23" s="118"/>
      <c r="BY23" s="118"/>
      <c r="BZ23" s="119"/>
      <c r="CA23" s="117">
        <f>SUM('[9]RELATÓRIO DEFINITIVO'!$T$27:$X$27)</f>
        <v>3618441.509999998</v>
      </c>
      <c r="CB23" s="118"/>
      <c r="CC23" s="118"/>
      <c r="CD23" s="119"/>
      <c r="CE23" s="63" t="s">
        <v>50</v>
      </c>
      <c r="CF23" s="64"/>
      <c r="CG23" s="64"/>
      <c r="CH23" s="64"/>
      <c r="CI23" s="65"/>
      <c r="CJ23" s="25">
        <v>3604487.68</v>
      </c>
    </row>
    <row r="24" spans="1:88" ht="37.5" customHeight="1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128" t="s">
        <v>83</v>
      </c>
      <c r="N24" s="129"/>
      <c r="O24" s="129"/>
      <c r="P24" s="130"/>
      <c r="Q24" s="102"/>
      <c r="R24" s="103"/>
      <c r="S24" s="103"/>
      <c r="T24" s="104"/>
      <c r="U24" s="131">
        <v>28700000</v>
      </c>
      <c r="V24" s="132"/>
      <c r="W24" s="132"/>
      <c r="X24" s="133"/>
      <c r="Y24" s="134">
        <v>3230000</v>
      </c>
      <c r="Z24" s="135"/>
      <c r="AA24" s="135"/>
      <c r="AB24" s="136"/>
      <c r="AC24" s="126"/>
      <c r="AD24" s="126"/>
      <c r="AE24" s="126"/>
      <c r="AF24" s="126"/>
      <c r="AG24" s="85"/>
      <c r="AH24" s="85"/>
      <c r="AI24" s="85"/>
      <c r="AJ24" s="85"/>
      <c r="AK24" s="85"/>
      <c r="AL24" s="127"/>
      <c r="AM24" s="127"/>
      <c r="AN24" s="127"/>
      <c r="AO24" s="66"/>
      <c r="AP24" s="66"/>
      <c r="AQ24" s="66"/>
      <c r="AR24" s="67"/>
      <c r="AS24" s="67"/>
      <c r="AT24" s="67"/>
      <c r="AU24" s="78"/>
      <c r="AV24" s="78"/>
      <c r="AW24" s="78"/>
      <c r="AX24" s="66"/>
      <c r="AY24" s="66"/>
      <c r="AZ24" s="66"/>
      <c r="BA24" s="66"/>
      <c r="BB24" s="66"/>
      <c r="BC24" s="66"/>
      <c r="BD24" s="66"/>
      <c r="BE24" s="92"/>
      <c r="BF24" s="93"/>
      <c r="BG24" s="94"/>
      <c r="BH24" s="98"/>
      <c r="BI24" s="98"/>
      <c r="BJ24" s="98"/>
      <c r="BK24" s="98"/>
      <c r="BL24" s="71"/>
      <c r="BM24" s="71"/>
      <c r="BN24" s="71"/>
      <c r="BO24" s="120"/>
      <c r="BP24" s="121"/>
      <c r="BQ24" s="121"/>
      <c r="BR24" s="122"/>
      <c r="BS24" s="120"/>
      <c r="BT24" s="121"/>
      <c r="BU24" s="121"/>
      <c r="BV24" s="122"/>
      <c r="BW24" s="120"/>
      <c r="BX24" s="121"/>
      <c r="BY24" s="121"/>
      <c r="BZ24" s="122"/>
      <c r="CA24" s="120"/>
      <c r="CB24" s="121"/>
      <c r="CC24" s="121"/>
      <c r="CD24" s="122"/>
      <c r="CE24" s="102"/>
      <c r="CF24" s="103"/>
      <c r="CG24" s="103"/>
      <c r="CH24" s="103"/>
      <c r="CI24" s="104"/>
      <c r="CJ24" s="25"/>
    </row>
    <row r="25" spans="1:88" ht="37.5" customHeight="1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9"/>
      <c r="M25" s="137" t="s">
        <v>84</v>
      </c>
      <c r="N25" s="138"/>
      <c r="O25" s="138"/>
      <c r="P25" s="139"/>
      <c r="Q25" s="105"/>
      <c r="R25" s="106"/>
      <c r="S25" s="106"/>
      <c r="T25" s="107"/>
      <c r="U25" s="140">
        <v>21165000</v>
      </c>
      <c r="V25" s="141"/>
      <c r="W25" s="141"/>
      <c r="X25" s="142"/>
      <c r="Y25" s="114">
        <v>2450000</v>
      </c>
      <c r="Z25" s="115"/>
      <c r="AA25" s="115"/>
      <c r="AB25" s="116"/>
      <c r="AC25" s="126"/>
      <c r="AD25" s="126"/>
      <c r="AE25" s="126"/>
      <c r="AF25" s="126"/>
      <c r="AG25" s="85"/>
      <c r="AH25" s="85"/>
      <c r="AI25" s="85"/>
      <c r="AJ25" s="85"/>
      <c r="AK25" s="85"/>
      <c r="AL25" s="127"/>
      <c r="AM25" s="127"/>
      <c r="AN25" s="127"/>
      <c r="AO25" s="66"/>
      <c r="AP25" s="66"/>
      <c r="AQ25" s="66"/>
      <c r="AR25" s="67"/>
      <c r="AS25" s="67"/>
      <c r="AT25" s="67"/>
      <c r="AU25" s="78"/>
      <c r="AV25" s="78"/>
      <c r="AW25" s="78"/>
      <c r="AX25" s="66"/>
      <c r="AY25" s="66"/>
      <c r="AZ25" s="66"/>
      <c r="BA25" s="66"/>
      <c r="BB25" s="66"/>
      <c r="BC25" s="66"/>
      <c r="BD25" s="66"/>
      <c r="BE25" s="95"/>
      <c r="BF25" s="96"/>
      <c r="BG25" s="97"/>
      <c r="BH25" s="98"/>
      <c r="BI25" s="98"/>
      <c r="BJ25" s="98"/>
      <c r="BK25" s="98"/>
      <c r="BL25" s="71"/>
      <c r="BM25" s="71"/>
      <c r="BN25" s="71"/>
      <c r="BO25" s="123"/>
      <c r="BP25" s="124"/>
      <c r="BQ25" s="124"/>
      <c r="BR25" s="125"/>
      <c r="BS25" s="123"/>
      <c r="BT25" s="124"/>
      <c r="BU25" s="124"/>
      <c r="BV25" s="125"/>
      <c r="BW25" s="123"/>
      <c r="BX25" s="124"/>
      <c r="BY25" s="124"/>
      <c r="BZ25" s="125"/>
      <c r="CA25" s="123"/>
      <c r="CB25" s="124"/>
      <c r="CC25" s="124"/>
      <c r="CD25" s="125"/>
      <c r="CE25" s="105"/>
      <c r="CF25" s="106"/>
      <c r="CG25" s="106"/>
      <c r="CH25" s="106"/>
      <c r="CI25" s="107"/>
      <c r="CJ25" s="25"/>
    </row>
    <row r="26" spans="1:88" ht="69.75" customHeight="1" hidden="1">
      <c r="A26" s="58" t="s">
        <v>51</v>
      </c>
      <c r="B26" s="58"/>
      <c r="C26" s="58"/>
      <c r="D26" s="58"/>
      <c r="E26" s="59" t="s">
        <v>52</v>
      </c>
      <c r="F26" s="59"/>
      <c r="G26" s="59"/>
      <c r="H26" s="59"/>
      <c r="I26" s="59"/>
      <c r="J26" s="59"/>
      <c r="K26" s="59"/>
      <c r="L26" s="59"/>
      <c r="M26" s="143">
        <v>346601832011</v>
      </c>
      <c r="N26" s="143"/>
      <c r="O26" s="143"/>
      <c r="P26" s="143"/>
      <c r="Q26" s="85" t="s">
        <v>29</v>
      </c>
      <c r="R26" s="85"/>
      <c r="S26" s="85"/>
      <c r="T26" s="85"/>
      <c r="U26" s="39">
        <v>113550603.08</v>
      </c>
      <c r="V26" s="39"/>
      <c r="W26" s="39"/>
      <c r="X26" s="39"/>
      <c r="Y26" s="40">
        <v>5976347.53</v>
      </c>
      <c r="Z26" s="40"/>
      <c r="AA26" s="40"/>
      <c r="AB26" s="40"/>
      <c r="AC26" s="41">
        <v>7693988000160</v>
      </c>
      <c r="AD26" s="41"/>
      <c r="AE26" s="41"/>
      <c r="AF26" s="41"/>
      <c r="AG26" s="85" t="s">
        <v>65</v>
      </c>
      <c r="AH26" s="85"/>
      <c r="AI26" s="85"/>
      <c r="AJ26" s="85"/>
      <c r="AK26" s="85"/>
      <c r="AL26" s="45">
        <v>2301042019</v>
      </c>
      <c r="AM26" s="45"/>
      <c r="AN26" s="45"/>
      <c r="AO26" s="66">
        <v>1042019</v>
      </c>
      <c r="AP26" s="66"/>
      <c r="AQ26" s="66"/>
      <c r="AR26" s="67" t="s">
        <v>49</v>
      </c>
      <c r="AS26" s="67"/>
      <c r="AT26" s="67"/>
      <c r="AU26" s="144">
        <v>4661352.06</v>
      </c>
      <c r="AV26" s="144"/>
      <c r="AW26" s="144"/>
      <c r="AX26" s="66">
        <v>30042020</v>
      </c>
      <c r="AY26" s="66"/>
      <c r="AZ26" s="66"/>
      <c r="BA26" s="66"/>
      <c r="BB26" s="66">
        <v>28122020</v>
      </c>
      <c r="BC26" s="66"/>
      <c r="BD26" s="66"/>
      <c r="BE26" s="98">
        <f>SUM(5791654.81-AU26)</f>
        <v>1130302.75</v>
      </c>
      <c r="BF26" s="98"/>
      <c r="BG26" s="98"/>
      <c r="BH26" s="98">
        <v>0</v>
      </c>
      <c r="BI26" s="98"/>
      <c r="BJ26" s="98"/>
      <c r="BK26" s="98"/>
      <c r="BL26" s="71">
        <v>449051</v>
      </c>
      <c r="BM26" s="71"/>
      <c r="BN26" s="71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67" t="s">
        <v>50</v>
      </c>
      <c r="CF26" s="67"/>
      <c r="CG26" s="67"/>
      <c r="CH26" s="67"/>
      <c r="CI26" s="67"/>
      <c r="CJ26" s="9"/>
    </row>
    <row r="27" spans="1:88" ht="109.5" customHeight="1" hidden="1">
      <c r="A27" s="58" t="s">
        <v>70</v>
      </c>
      <c r="B27" s="58"/>
      <c r="C27" s="58"/>
      <c r="D27" s="58"/>
      <c r="E27" s="59" t="s">
        <v>66</v>
      </c>
      <c r="F27" s="59"/>
      <c r="G27" s="59"/>
      <c r="H27" s="59"/>
      <c r="I27" s="59"/>
      <c r="J27" s="59"/>
      <c r="K27" s="59"/>
      <c r="L27" s="59"/>
      <c r="M27" s="143" t="s">
        <v>30</v>
      </c>
      <c r="N27" s="143"/>
      <c r="O27" s="143"/>
      <c r="P27" s="143"/>
      <c r="Q27" s="85" t="s">
        <v>30</v>
      </c>
      <c r="R27" s="85"/>
      <c r="S27" s="85"/>
      <c r="T27" s="85"/>
      <c r="U27" s="39">
        <v>0</v>
      </c>
      <c r="V27" s="39"/>
      <c r="W27" s="39"/>
      <c r="X27" s="39"/>
      <c r="Y27" s="40">
        <v>0</v>
      </c>
      <c r="Z27" s="40"/>
      <c r="AA27" s="40"/>
      <c r="AB27" s="40"/>
      <c r="AC27" s="41">
        <v>7693988000160</v>
      </c>
      <c r="AD27" s="41"/>
      <c r="AE27" s="41"/>
      <c r="AF27" s="41"/>
      <c r="AG27" s="85" t="s">
        <v>65</v>
      </c>
      <c r="AH27" s="85"/>
      <c r="AI27" s="85"/>
      <c r="AJ27" s="85"/>
      <c r="AK27" s="85"/>
      <c r="AL27" s="145" t="s">
        <v>55</v>
      </c>
      <c r="AM27" s="145"/>
      <c r="AN27" s="145"/>
      <c r="AO27" s="66">
        <v>16092019</v>
      </c>
      <c r="AP27" s="66"/>
      <c r="AQ27" s="66"/>
      <c r="AR27" s="67" t="s">
        <v>37</v>
      </c>
      <c r="AS27" s="67"/>
      <c r="AT27" s="67"/>
      <c r="AU27" s="144">
        <v>4527420.91</v>
      </c>
      <c r="AV27" s="144"/>
      <c r="AW27" s="144"/>
      <c r="AX27" s="66">
        <v>12112020</v>
      </c>
      <c r="AY27" s="66"/>
      <c r="AZ27" s="66"/>
      <c r="BA27" s="66"/>
      <c r="BB27" s="66">
        <v>25052021</v>
      </c>
      <c r="BC27" s="66"/>
      <c r="BD27" s="66"/>
      <c r="BE27" s="98" t="e">
        <f>SUM(#REF!-AU27-BH27)</f>
        <v>#REF!</v>
      </c>
      <c r="BF27" s="98"/>
      <c r="BG27" s="98"/>
      <c r="BH27" s="98">
        <v>0</v>
      </c>
      <c r="BI27" s="98"/>
      <c r="BJ27" s="98"/>
      <c r="BK27" s="98"/>
      <c r="BL27" s="71">
        <v>449051</v>
      </c>
      <c r="BM27" s="71"/>
      <c r="BN27" s="71"/>
      <c r="BO27" s="72">
        <f>SUM('[4]MEDIÇÕES'!$D$27:$E$30)</f>
        <v>1720043.58</v>
      </c>
      <c r="BP27" s="73"/>
      <c r="BQ27" s="73"/>
      <c r="BR27" s="74"/>
      <c r="BS27" s="72">
        <v>0</v>
      </c>
      <c r="BT27" s="73"/>
      <c r="BU27" s="73"/>
      <c r="BV27" s="74"/>
      <c r="BW27" s="72">
        <v>2038124.95</v>
      </c>
      <c r="BX27" s="73"/>
      <c r="BY27" s="73"/>
      <c r="BZ27" s="74"/>
      <c r="CA27" s="72">
        <f>SUM('[4]MEDIÇÕES'!$F$31)</f>
        <v>4997568.28</v>
      </c>
      <c r="CB27" s="73"/>
      <c r="CC27" s="73"/>
      <c r="CD27" s="74"/>
      <c r="CE27" s="67" t="s">
        <v>50</v>
      </c>
      <c r="CF27" s="67"/>
      <c r="CG27" s="67"/>
      <c r="CH27" s="67"/>
      <c r="CI27" s="67"/>
      <c r="CJ27" s="9"/>
    </row>
    <row r="28" spans="1:88" ht="30" customHeight="1">
      <c r="A28" s="58" t="s">
        <v>69</v>
      </c>
      <c r="B28" s="58"/>
      <c r="C28" s="58"/>
      <c r="D28" s="58"/>
      <c r="E28" s="59" t="s">
        <v>54</v>
      </c>
      <c r="F28" s="59"/>
      <c r="G28" s="59"/>
      <c r="H28" s="59"/>
      <c r="I28" s="59"/>
      <c r="J28" s="59"/>
      <c r="K28" s="59"/>
      <c r="L28" s="59"/>
      <c r="M28" s="99" t="s">
        <v>82</v>
      </c>
      <c r="N28" s="100"/>
      <c r="O28" s="100"/>
      <c r="P28" s="101"/>
      <c r="Q28" s="63" t="s">
        <v>29</v>
      </c>
      <c r="R28" s="64"/>
      <c r="S28" s="64"/>
      <c r="T28" s="65"/>
      <c r="U28" s="108">
        <v>40790000</v>
      </c>
      <c r="V28" s="109"/>
      <c r="W28" s="109"/>
      <c r="X28" s="110"/>
      <c r="Y28" s="111">
        <v>4620000</v>
      </c>
      <c r="Z28" s="112"/>
      <c r="AA28" s="112"/>
      <c r="AB28" s="113"/>
      <c r="AC28" s="41">
        <v>49437809000174</v>
      </c>
      <c r="AD28" s="41"/>
      <c r="AE28" s="41"/>
      <c r="AF28" s="41"/>
      <c r="AG28" s="85" t="s">
        <v>67</v>
      </c>
      <c r="AH28" s="85"/>
      <c r="AI28" s="85"/>
      <c r="AJ28" s="85"/>
      <c r="AK28" s="85"/>
      <c r="AL28" s="45" t="s">
        <v>56</v>
      </c>
      <c r="AM28" s="45"/>
      <c r="AN28" s="45"/>
      <c r="AO28" s="66">
        <v>18092020</v>
      </c>
      <c r="AP28" s="66"/>
      <c r="AQ28" s="66"/>
      <c r="AR28" s="67" t="s">
        <v>53</v>
      </c>
      <c r="AS28" s="67"/>
      <c r="AT28" s="67"/>
      <c r="AU28" s="78">
        <v>57460077.54</v>
      </c>
      <c r="AV28" s="78"/>
      <c r="AW28" s="78"/>
      <c r="AX28" s="66">
        <v>4072022</v>
      </c>
      <c r="AY28" s="66"/>
      <c r="AZ28" s="66"/>
      <c r="BA28" s="66"/>
      <c r="BB28" s="66">
        <v>4072022</v>
      </c>
      <c r="BC28" s="66"/>
      <c r="BD28" s="66"/>
      <c r="BE28" s="89">
        <f>SUM(CJ28-AU28)</f>
        <v>5486819.369999997</v>
      </c>
      <c r="BF28" s="90"/>
      <c r="BG28" s="91"/>
      <c r="BH28" s="98">
        <v>14510147.9</v>
      </c>
      <c r="BI28" s="98"/>
      <c r="BJ28" s="98"/>
      <c r="BK28" s="98"/>
      <c r="BL28" s="71">
        <v>449051</v>
      </c>
      <c r="BM28" s="71"/>
      <c r="BN28" s="71"/>
      <c r="BO28" s="117">
        <f>SUM('[11]BOLETIM DE MEDIÇÕES'!$J$49:$AR$55)+SUM('[11]BOLETIM DE MEDIÇÕES'!$J$76:$AR$82)+SUM('[11]BOLETIM DE MEDIÇÕES'!$J$103:$AR$109)</f>
        <v>9014076.63</v>
      </c>
      <c r="BP28" s="118"/>
      <c r="BQ28" s="118"/>
      <c r="BR28" s="119"/>
      <c r="BS28" s="117">
        <f>SUM('[7]SES CORDEIRO'!$K$98+'[7]SES CORDEIRO'!$K$99+'[7]SES CORDEIRO'!$K$100+'[7]SES CORDEIRO'!$K$101+'[7]SES CORDEIRO'!$K$102+'[7]SES CORDEIRO'!$K$103+'[7]SES CORDEIRO'!$K$104+'[7]SES CORDEIRO'!$K$105+'[7]SES CORDEIRO'!$K$106+'[7]SES CORDEIRO'!$K$107+'[7]SES CORDEIRO'!$K$108+'[7]SES CORDEIRO'!$K$109+'[7]SES CORDEIRO'!$K$110+'[7]SES CORDEIRO'!$K$111+'[7]SES CORDEIRO'!$K$148+'[7]SES CORDEIRO'!$K$149+'[7]SES CORDEIRO'!$K$150+'[7]SES CORDEIRO'!$K$151+'[7]SES CORDEIRO'!$K$154+'[7]SES CORDEIRO'!$K$155+'[7]SES CORDEIRO'!$K$156+'[7]SES CORDEIRO'!$K$157+'[7]SES CORDEIRO'!$K$162+'[7]SES CORDEIRO'!$K$163+'[7]SES CORDEIRO'!$K$168+'[7]SES CORDEIRO'!$K$169+'[7]SES CORDEIRO'!$K$170+'[7]SES CORDEIRO'!$K$171+'[7]SES CORDEIRO'!$K$172+'[7]SES CORDEIRO'!$K$175)</f>
        <v>4068719.36</v>
      </c>
      <c r="BT28" s="118"/>
      <c r="BU28" s="118"/>
      <c r="BV28" s="119"/>
      <c r="BW28" s="117">
        <f>SUM('[7]SES CORDEIRO'!$K$20+'[7]SES CORDEIRO'!$K$21+'[7]SES CORDEIRO'!$K$22+'[7]SES CORDEIRO'!$K$23+'[7]SES CORDEIRO'!$K$24+'[7]SES CORDEIRO'!$K$25+'[7]SES CORDEIRO'!$K$26+'[7]SES CORDEIRO'!$K$27+'[7]SES CORDEIRO'!$K$28+'[7]SES CORDEIRO'!$K$29+'[7]SES CORDEIRO'!$K$30+'[7]SES CORDEIRO'!$K$47+'[7]SES CORDEIRO'!$K$48+'[7]SES CORDEIRO'!$K$49+'[7]SES CORDEIRO'!$K$53+'[7]SES CORDEIRO'!$K$54+'[7]SES CORDEIRO'!$K$57+'[7]SES CORDEIRO'!$K$58+'[7]SES CORDEIRO'!$K$59+'[7]SES CORDEIRO'!$K$60+'[7]SES CORDEIRO'!$K$61+'[7]SES CORDEIRO'!$K$62+'[7]SES CORDEIRO'!$K$63+'[7]SES CORDEIRO'!$K$64+'[7]SES CORDEIRO'!$K$65+'[7]SES CORDEIRO'!$K$66+'[7]SES CORDEIRO'!$K$67+'[7]SES CORDEIRO'!$K$80+'[7]SES CORDEIRO'!$K$81+'[7]SES CORDEIRO'!$K$82+'[7]SES CORDEIRO'!$K$86+'[7]SES CORDEIRO'!$K$87+'[7]SES CORDEIRO'!$K$88+'[7]SES CORDEIRO'!$K$89+'[7]SES CORDEIRO'!$K$90+'[7]SES CORDEIRO'!$K$91+'[7]SES CORDEIRO'!$K$92+'[7]SES CORDEIRO'!$K$93+'[7]SES CORDEIRO'!$K$95+'[7]SES CORDEIRO'!$K$96+'[7]SES CORDEIRO'!$K$97+'[7]SES CORDEIRO'!$K$98+'[7]SES CORDEIRO'!$K$99+'[7]SES CORDEIRO'!$K$100+'[7]SES CORDEIRO'!$K$101+'[7]SES CORDEIRO'!$K$102+'[7]SES CORDEIRO'!$K$103+'[7]SES CORDEIRO'!$K$104+'[7]SES CORDEIRO'!$K$105+'[7]SES CORDEIRO'!$K$106+'[7]SES CORDEIRO'!$K$107+'[7]SES CORDEIRO'!$K$108+'[7]SES CORDEIRO'!$K$109+'[7]SES CORDEIRO'!$K$110+'[7]SES CORDEIRO'!$K$111+'[7]SES CORDEIRO'!$K$148+'[7]SES CORDEIRO'!$K$149+'[7]SES CORDEIRO'!$K$150+'[7]SES CORDEIRO'!$K$151+'[7]SES CORDEIRO'!$K$154+'[7]SES CORDEIRO'!$K$155+'[7]SES CORDEIRO'!$K$156+'[7]SES CORDEIRO'!$K$157+'[7]SES CORDEIRO'!$K$162+'[7]SES CORDEIRO'!$K$163+'[7]SES CORDEIRO'!$K$168+'[7]SES CORDEIRO'!$K$169+'[7]SES CORDEIRO'!$K$170+'[7]SES CORDEIRO'!$K$171+'[7]SES CORDEIRO'!$K$172+'[7]SES CORDEIRO'!$K$175)</f>
        <v>8993246.360000001</v>
      </c>
      <c r="BX28" s="118"/>
      <c r="BY28" s="118"/>
      <c r="BZ28" s="119"/>
      <c r="CA28" s="117">
        <f>SUM('[11]BOLETIM DE MEDIÇÕES'!$BD$112:$BJ$112)</f>
        <v>17869796.87</v>
      </c>
      <c r="CB28" s="118"/>
      <c r="CC28" s="118"/>
      <c r="CD28" s="119"/>
      <c r="CE28" s="63" t="s">
        <v>31</v>
      </c>
      <c r="CF28" s="64"/>
      <c r="CG28" s="64"/>
      <c r="CH28" s="64"/>
      <c r="CI28" s="65"/>
      <c r="CJ28" s="25">
        <v>62946896.91</v>
      </c>
    </row>
    <row r="29" spans="1:88" ht="30" customHeight="1">
      <c r="A29" s="58"/>
      <c r="B29" s="58"/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128" t="s">
        <v>83</v>
      </c>
      <c r="N29" s="129"/>
      <c r="O29" s="129"/>
      <c r="P29" s="130"/>
      <c r="Q29" s="102"/>
      <c r="R29" s="103"/>
      <c r="S29" s="103"/>
      <c r="T29" s="104"/>
      <c r="U29" s="131">
        <v>28700000</v>
      </c>
      <c r="V29" s="132"/>
      <c r="W29" s="132"/>
      <c r="X29" s="133"/>
      <c r="Y29" s="134">
        <v>3230000</v>
      </c>
      <c r="Z29" s="135"/>
      <c r="AA29" s="135"/>
      <c r="AB29" s="136"/>
      <c r="AC29" s="126"/>
      <c r="AD29" s="126"/>
      <c r="AE29" s="126"/>
      <c r="AF29" s="126"/>
      <c r="AG29" s="85"/>
      <c r="AH29" s="85"/>
      <c r="AI29" s="85"/>
      <c r="AJ29" s="85"/>
      <c r="AK29" s="85"/>
      <c r="AL29" s="127"/>
      <c r="AM29" s="127"/>
      <c r="AN29" s="127"/>
      <c r="AO29" s="66"/>
      <c r="AP29" s="66"/>
      <c r="AQ29" s="66"/>
      <c r="AR29" s="67"/>
      <c r="AS29" s="67"/>
      <c r="AT29" s="67"/>
      <c r="AU29" s="78"/>
      <c r="AV29" s="78"/>
      <c r="AW29" s="78"/>
      <c r="AX29" s="66"/>
      <c r="AY29" s="66"/>
      <c r="AZ29" s="66"/>
      <c r="BA29" s="66"/>
      <c r="BB29" s="66"/>
      <c r="BC29" s="66"/>
      <c r="BD29" s="66"/>
      <c r="BE29" s="92"/>
      <c r="BF29" s="93"/>
      <c r="BG29" s="94"/>
      <c r="BH29" s="98"/>
      <c r="BI29" s="98"/>
      <c r="BJ29" s="98"/>
      <c r="BK29" s="98"/>
      <c r="BL29" s="71"/>
      <c r="BM29" s="71"/>
      <c r="BN29" s="71"/>
      <c r="BO29" s="120"/>
      <c r="BP29" s="121"/>
      <c r="BQ29" s="121"/>
      <c r="BR29" s="122"/>
      <c r="BS29" s="120"/>
      <c r="BT29" s="121"/>
      <c r="BU29" s="121"/>
      <c r="BV29" s="122"/>
      <c r="BW29" s="120"/>
      <c r="BX29" s="121"/>
      <c r="BY29" s="121"/>
      <c r="BZ29" s="122"/>
      <c r="CA29" s="120"/>
      <c r="CB29" s="121"/>
      <c r="CC29" s="121"/>
      <c r="CD29" s="122"/>
      <c r="CE29" s="102"/>
      <c r="CF29" s="103"/>
      <c r="CG29" s="103"/>
      <c r="CH29" s="103"/>
      <c r="CI29" s="104"/>
      <c r="CJ29" s="25"/>
    </row>
    <row r="30" spans="1:88" ht="30" customHeight="1">
      <c r="A30" s="58"/>
      <c r="B30" s="58"/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137" t="s">
        <v>84</v>
      </c>
      <c r="N30" s="138"/>
      <c r="O30" s="138"/>
      <c r="P30" s="139"/>
      <c r="Q30" s="105"/>
      <c r="R30" s="106"/>
      <c r="S30" s="106"/>
      <c r="T30" s="107"/>
      <c r="U30" s="140">
        <v>21165000</v>
      </c>
      <c r="V30" s="141"/>
      <c r="W30" s="141"/>
      <c r="X30" s="142"/>
      <c r="Y30" s="114">
        <v>2450000</v>
      </c>
      <c r="Z30" s="115"/>
      <c r="AA30" s="115"/>
      <c r="AB30" s="116"/>
      <c r="AC30" s="126"/>
      <c r="AD30" s="126"/>
      <c r="AE30" s="126"/>
      <c r="AF30" s="126"/>
      <c r="AG30" s="85"/>
      <c r="AH30" s="85"/>
      <c r="AI30" s="85"/>
      <c r="AJ30" s="85"/>
      <c r="AK30" s="85"/>
      <c r="AL30" s="127"/>
      <c r="AM30" s="127"/>
      <c r="AN30" s="127"/>
      <c r="AO30" s="66"/>
      <c r="AP30" s="66"/>
      <c r="AQ30" s="66"/>
      <c r="AR30" s="67"/>
      <c r="AS30" s="67"/>
      <c r="AT30" s="67"/>
      <c r="AU30" s="78"/>
      <c r="AV30" s="78"/>
      <c r="AW30" s="78"/>
      <c r="AX30" s="66"/>
      <c r="AY30" s="66"/>
      <c r="AZ30" s="66"/>
      <c r="BA30" s="66"/>
      <c r="BB30" s="66"/>
      <c r="BC30" s="66"/>
      <c r="BD30" s="66"/>
      <c r="BE30" s="95"/>
      <c r="BF30" s="96"/>
      <c r="BG30" s="97"/>
      <c r="BH30" s="98"/>
      <c r="BI30" s="98"/>
      <c r="BJ30" s="98"/>
      <c r="BK30" s="98"/>
      <c r="BL30" s="71"/>
      <c r="BM30" s="71"/>
      <c r="BN30" s="71"/>
      <c r="BO30" s="123"/>
      <c r="BP30" s="124"/>
      <c r="BQ30" s="124"/>
      <c r="BR30" s="125"/>
      <c r="BS30" s="123"/>
      <c r="BT30" s="124"/>
      <c r="BU30" s="124"/>
      <c r="BV30" s="125"/>
      <c r="BW30" s="123"/>
      <c r="BX30" s="124"/>
      <c r="BY30" s="124"/>
      <c r="BZ30" s="125"/>
      <c r="CA30" s="123"/>
      <c r="CB30" s="124"/>
      <c r="CC30" s="124"/>
      <c r="CD30" s="125"/>
      <c r="CE30" s="105"/>
      <c r="CF30" s="106"/>
      <c r="CG30" s="106"/>
      <c r="CH30" s="106"/>
      <c r="CI30" s="107"/>
      <c r="CJ30" s="25"/>
    </row>
    <row r="31" spans="1:87" ht="60" customHeight="1" hidden="1">
      <c r="A31" s="58" t="s">
        <v>72</v>
      </c>
      <c r="B31" s="58"/>
      <c r="C31" s="58"/>
      <c r="D31" s="58"/>
      <c r="E31" s="59" t="s">
        <v>73</v>
      </c>
      <c r="F31" s="59"/>
      <c r="G31" s="59"/>
      <c r="H31" s="59"/>
      <c r="I31" s="59"/>
      <c r="J31" s="59"/>
      <c r="K31" s="59"/>
      <c r="L31" s="59"/>
      <c r="M31" s="143" t="s">
        <v>30</v>
      </c>
      <c r="N31" s="143"/>
      <c r="O31" s="143"/>
      <c r="P31" s="143"/>
      <c r="Q31" s="85" t="s">
        <v>30</v>
      </c>
      <c r="R31" s="85"/>
      <c r="S31" s="85"/>
      <c r="T31" s="85"/>
      <c r="U31" s="39">
        <v>0</v>
      </c>
      <c r="V31" s="39"/>
      <c r="W31" s="39"/>
      <c r="X31" s="39"/>
      <c r="Y31" s="40">
        <v>0</v>
      </c>
      <c r="Z31" s="40"/>
      <c r="AA31" s="40"/>
      <c r="AB31" s="40"/>
      <c r="AC31" s="41">
        <v>20689739000160</v>
      </c>
      <c r="AD31" s="41"/>
      <c r="AE31" s="41"/>
      <c r="AF31" s="41"/>
      <c r="AG31" s="85" t="s">
        <v>74</v>
      </c>
      <c r="AH31" s="85"/>
      <c r="AI31" s="85"/>
      <c r="AJ31" s="85"/>
      <c r="AK31" s="85"/>
      <c r="AL31" s="145" t="s">
        <v>75</v>
      </c>
      <c r="AM31" s="145"/>
      <c r="AN31" s="145"/>
      <c r="AO31" s="66">
        <v>22092021</v>
      </c>
      <c r="AP31" s="66"/>
      <c r="AQ31" s="66"/>
      <c r="AR31" s="67" t="s">
        <v>76</v>
      </c>
      <c r="AS31" s="67"/>
      <c r="AT31" s="67"/>
      <c r="AU31" s="78">
        <v>2204313.12</v>
      </c>
      <c r="AV31" s="78"/>
      <c r="AW31" s="78"/>
      <c r="AX31" s="66">
        <v>22012022</v>
      </c>
      <c r="AY31" s="66"/>
      <c r="AZ31" s="66"/>
      <c r="BA31" s="66"/>
      <c r="BB31" s="66">
        <v>28022022</v>
      </c>
      <c r="BC31" s="66"/>
      <c r="BD31" s="66"/>
      <c r="BE31" s="98">
        <v>185453.08</v>
      </c>
      <c r="BF31" s="98"/>
      <c r="BG31" s="98"/>
      <c r="BH31" s="98">
        <v>0</v>
      </c>
      <c r="BI31" s="98"/>
      <c r="BJ31" s="98"/>
      <c r="BK31" s="98"/>
      <c r="BL31" s="71">
        <v>449051</v>
      </c>
      <c r="BM31" s="71"/>
      <c r="BN31" s="71"/>
      <c r="BO31" s="82">
        <f>SUM('[6]BOLETIM DE MEDIÇÕES'!$K$24:$N$25)</f>
        <v>1099950.55</v>
      </c>
      <c r="BP31" s="83"/>
      <c r="BQ31" s="83"/>
      <c r="BR31" s="84"/>
      <c r="BS31" s="82">
        <f>SUM('[7]GS CONSTRUÇÕES'!$K$17)</f>
        <v>374103.46</v>
      </c>
      <c r="BT31" s="83"/>
      <c r="BU31" s="83"/>
      <c r="BV31" s="84"/>
      <c r="BW31" s="82">
        <f>SUM('[7]GS CONSTRUÇÕES'!$K$15:$K$17)</f>
        <v>1244800.55</v>
      </c>
      <c r="BX31" s="83"/>
      <c r="BY31" s="83"/>
      <c r="BZ31" s="84"/>
      <c r="CA31" s="82">
        <f>SUM('[7]GS CONSTRUÇÕES'!$K$15:$K$17)+SUM('[10]GS CONSTRUÇÕES'!$K$15:$K$17)</f>
        <v>2296845.63</v>
      </c>
      <c r="CB31" s="83"/>
      <c r="CC31" s="83"/>
      <c r="CD31" s="84"/>
      <c r="CE31" s="67" t="s">
        <v>50</v>
      </c>
      <c r="CF31" s="67"/>
      <c r="CG31" s="67"/>
      <c r="CH31" s="67"/>
      <c r="CI31" s="67"/>
    </row>
    <row r="32" spans="1:87" ht="60" customHeight="1" hidden="1">
      <c r="A32" s="146" t="s">
        <v>77</v>
      </c>
      <c r="B32" s="146"/>
      <c r="C32" s="146"/>
      <c r="D32" s="146"/>
      <c r="E32" s="147" t="s">
        <v>78</v>
      </c>
      <c r="F32" s="147"/>
      <c r="G32" s="147"/>
      <c r="H32" s="147"/>
      <c r="I32" s="147"/>
      <c r="J32" s="147"/>
      <c r="K32" s="147"/>
      <c r="L32" s="147"/>
      <c r="M32" s="143" t="s">
        <v>30</v>
      </c>
      <c r="N32" s="143"/>
      <c r="O32" s="143"/>
      <c r="P32" s="143"/>
      <c r="Q32" s="85" t="s">
        <v>30</v>
      </c>
      <c r="R32" s="85"/>
      <c r="S32" s="85"/>
      <c r="T32" s="85"/>
      <c r="U32" s="39">
        <v>0</v>
      </c>
      <c r="V32" s="39"/>
      <c r="W32" s="39"/>
      <c r="X32" s="39"/>
      <c r="Y32" s="40">
        <v>0</v>
      </c>
      <c r="Z32" s="40"/>
      <c r="AA32" s="40"/>
      <c r="AB32" s="40"/>
      <c r="AC32" s="41">
        <v>41188065000190</v>
      </c>
      <c r="AD32" s="41"/>
      <c r="AE32" s="41"/>
      <c r="AF32" s="41"/>
      <c r="AG32" s="85" t="s">
        <v>79</v>
      </c>
      <c r="AH32" s="85"/>
      <c r="AI32" s="85"/>
      <c r="AJ32" s="85"/>
      <c r="AK32" s="85"/>
      <c r="AL32" s="145" t="s">
        <v>80</v>
      </c>
      <c r="AM32" s="145"/>
      <c r="AN32" s="145"/>
      <c r="AO32" s="66">
        <v>15062021</v>
      </c>
      <c r="AP32" s="66"/>
      <c r="AQ32" s="66"/>
      <c r="AR32" s="67" t="s">
        <v>81</v>
      </c>
      <c r="AS32" s="67"/>
      <c r="AT32" s="67"/>
      <c r="AU32" s="78">
        <v>51950</v>
      </c>
      <c r="AV32" s="78"/>
      <c r="AW32" s="78"/>
      <c r="AX32" s="66">
        <v>20072021</v>
      </c>
      <c r="AY32" s="66"/>
      <c r="AZ32" s="66"/>
      <c r="BA32" s="66"/>
      <c r="BB32" s="66" t="s">
        <v>30</v>
      </c>
      <c r="BC32" s="66"/>
      <c r="BD32" s="66"/>
      <c r="BE32" s="98">
        <v>0</v>
      </c>
      <c r="BF32" s="98"/>
      <c r="BG32" s="98"/>
      <c r="BH32" s="98">
        <v>0</v>
      </c>
      <c r="BI32" s="98"/>
      <c r="BJ32" s="98"/>
      <c r="BK32" s="98"/>
      <c r="BL32" s="71">
        <v>449035</v>
      </c>
      <c r="BM32" s="71"/>
      <c r="BN32" s="71"/>
      <c r="BO32" s="82">
        <f>SUM('[8]BOLETIM DE MEDIÇÕES'!$K$22:$N$23)</f>
        <v>8000</v>
      </c>
      <c r="BP32" s="83"/>
      <c r="BQ32" s="83"/>
      <c r="BR32" s="84"/>
      <c r="BS32" s="82">
        <v>0</v>
      </c>
      <c r="BT32" s="83"/>
      <c r="BU32" s="83"/>
      <c r="BV32" s="84"/>
      <c r="BW32" s="82">
        <v>0</v>
      </c>
      <c r="BX32" s="83"/>
      <c r="BY32" s="83"/>
      <c r="BZ32" s="84"/>
      <c r="CA32" s="82">
        <f>SUM('[10]F. MATEUS MACIEL ENGENHARIA'!$K$17)</f>
        <v>27950</v>
      </c>
      <c r="CB32" s="83"/>
      <c r="CC32" s="83"/>
      <c r="CD32" s="84"/>
      <c r="CE32" s="67" t="s">
        <v>50</v>
      </c>
      <c r="CF32" s="67"/>
      <c r="CG32" s="67"/>
      <c r="CH32" s="67"/>
      <c r="CI32" s="67"/>
    </row>
    <row r="33" spans="1:87" ht="60" customHeight="1">
      <c r="A33" s="146" t="s">
        <v>98</v>
      </c>
      <c r="B33" s="146"/>
      <c r="C33" s="146"/>
      <c r="D33" s="146"/>
      <c r="E33" s="147" t="s">
        <v>99</v>
      </c>
      <c r="F33" s="147"/>
      <c r="G33" s="147"/>
      <c r="H33" s="147"/>
      <c r="I33" s="147"/>
      <c r="J33" s="147"/>
      <c r="K33" s="147"/>
      <c r="L33" s="147"/>
      <c r="M33" s="143" t="s">
        <v>30</v>
      </c>
      <c r="N33" s="143"/>
      <c r="O33" s="143"/>
      <c r="P33" s="143"/>
      <c r="Q33" s="85" t="s">
        <v>30</v>
      </c>
      <c r="R33" s="85"/>
      <c r="S33" s="85"/>
      <c r="T33" s="85"/>
      <c r="U33" s="39">
        <v>0</v>
      </c>
      <c r="V33" s="39"/>
      <c r="W33" s="39"/>
      <c r="X33" s="39"/>
      <c r="Y33" s="40">
        <v>0</v>
      </c>
      <c r="Z33" s="40"/>
      <c r="AA33" s="40"/>
      <c r="AB33" s="40"/>
      <c r="AC33" s="41">
        <v>3951168000170</v>
      </c>
      <c r="AD33" s="41"/>
      <c r="AE33" s="41"/>
      <c r="AF33" s="41"/>
      <c r="AG33" s="85" t="s">
        <v>100</v>
      </c>
      <c r="AH33" s="85"/>
      <c r="AI33" s="85"/>
      <c r="AJ33" s="85"/>
      <c r="AK33" s="85"/>
      <c r="AL33" s="145" t="s">
        <v>101</v>
      </c>
      <c r="AM33" s="145"/>
      <c r="AN33" s="145"/>
      <c r="AO33" s="66">
        <v>19102021</v>
      </c>
      <c r="AP33" s="66"/>
      <c r="AQ33" s="66"/>
      <c r="AR33" s="67" t="s">
        <v>97</v>
      </c>
      <c r="AS33" s="67"/>
      <c r="AT33" s="67"/>
      <c r="AU33" s="78">
        <v>4281062.08</v>
      </c>
      <c r="AV33" s="78"/>
      <c r="AW33" s="78"/>
      <c r="AX33" s="66">
        <v>18062022</v>
      </c>
      <c r="AY33" s="66"/>
      <c r="AZ33" s="66"/>
      <c r="BA33" s="66"/>
      <c r="BB33" s="66" t="s">
        <v>30</v>
      </c>
      <c r="BC33" s="66"/>
      <c r="BD33" s="66"/>
      <c r="BE33" s="98">
        <f>SUM(AU33+422861.04)</f>
        <v>4703923.12</v>
      </c>
      <c r="BF33" s="98"/>
      <c r="BG33" s="98"/>
      <c r="BH33" s="98">
        <v>0</v>
      </c>
      <c r="BI33" s="98"/>
      <c r="BJ33" s="98"/>
      <c r="BK33" s="98"/>
      <c r="BL33" s="71">
        <v>449051</v>
      </c>
      <c r="BM33" s="71"/>
      <c r="BN33" s="71"/>
      <c r="BO33" s="82">
        <v>311429.86</v>
      </c>
      <c r="BP33" s="83"/>
      <c r="BQ33" s="83"/>
      <c r="BR33" s="84"/>
      <c r="BS33" s="82">
        <v>0</v>
      </c>
      <c r="BT33" s="83"/>
      <c r="BU33" s="83"/>
      <c r="BV33" s="84"/>
      <c r="BW33" s="82">
        <v>0</v>
      </c>
      <c r="BX33" s="83"/>
      <c r="BY33" s="83"/>
      <c r="BZ33" s="84"/>
      <c r="CA33" s="82">
        <v>0</v>
      </c>
      <c r="CB33" s="83"/>
      <c r="CC33" s="83"/>
      <c r="CD33" s="84"/>
      <c r="CE33" s="67" t="s">
        <v>31</v>
      </c>
      <c r="CF33" s="67"/>
      <c r="CG33" s="67"/>
      <c r="CH33" s="67"/>
      <c r="CI33" s="67"/>
    </row>
    <row r="34" spans="1:87" ht="90" customHeight="1">
      <c r="A34" s="146" t="s">
        <v>93</v>
      </c>
      <c r="B34" s="146"/>
      <c r="C34" s="146"/>
      <c r="D34" s="146"/>
      <c r="E34" s="147" t="s">
        <v>94</v>
      </c>
      <c r="F34" s="147"/>
      <c r="G34" s="147"/>
      <c r="H34" s="147"/>
      <c r="I34" s="147"/>
      <c r="J34" s="147"/>
      <c r="K34" s="147"/>
      <c r="L34" s="147"/>
      <c r="M34" s="143" t="s">
        <v>30</v>
      </c>
      <c r="N34" s="143"/>
      <c r="O34" s="143"/>
      <c r="P34" s="143"/>
      <c r="Q34" s="85" t="s">
        <v>30</v>
      </c>
      <c r="R34" s="85"/>
      <c r="S34" s="85"/>
      <c r="T34" s="85"/>
      <c r="U34" s="39">
        <v>0</v>
      </c>
      <c r="V34" s="39"/>
      <c r="W34" s="39"/>
      <c r="X34" s="39"/>
      <c r="Y34" s="40">
        <v>0</v>
      </c>
      <c r="Z34" s="40"/>
      <c r="AA34" s="40"/>
      <c r="AB34" s="40"/>
      <c r="AC34" s="41">
        <v>35541010000119</v>
      </c>
      <c r="AD34" s="41"/>
      <c r="AE34" s="41"/>
      <c r="AF34" s="41"/>
      <c r="AG34" s="85" t="s">
        <v>95</v>
      </c>
      <c r="AH34" s="85"/>
      <c r="AI34" s="85"/>
      <c r="AJ34" s="85"/>
      <c r="AK34" s="85"/>
      <c r="AL34" s="145" t="s">
        <v>96</v>
      </c>
      <c r="AM34" s="145"/>
      <c r="AN34" s="145"/>
      <c r="AO34" s="66">
        <v>3012022</v>
      </c>
      <c r="AP34" s="66"/>
      <c r="AQ34" s="66"/>
      <c r="AR34" s="67" t="s">
        <v>97</v>
      </c>
      <c r="AS34" s="67"/>
      <c r="AT34" s="67"/>
      <c r="AU34" s="148">
        <v>12187842.68</v>
      </c>
      <c r="AV34" s="149"/>
      <c r="AW34" s="150"/>
      <c r="AX34" s="66">
        <v>2092022</v>
      </c>
      <c r="AY34" s="66"/>
      <c r="AZ34" s="66"/>
      <c r="BA34" s="66"/>
      <c r="BB34" s="66" t="s">
        <v>30</v>
      </c>
      <c r="BC34" s="66"/>
      <c r="BD34" s="66"/>
      <c r="BE34" s="98">
        <v>0</v>
      </c>
      <c r="BF34" s="98"/>
      <c r="BG34" s="98"/>
      <c r="BH34" s="98">
        <v>0</v>
      </c>
      <c r="BI34" s="98"/>
      <c r="BJ34" s="98"/>
      <c r="BK34" s="98"/>
      <c r="BL34" s="71">
        <v>449051</v>
      </c>
      <c r="BM34" s="71"/>
      <c r="BN34" s="71"/>
      <c r="BO34" s="82">
        <f>SUM('[12]BOLETIM DE MEDIÇÕES'!$G$18:$R$24)</f>
        <v>5774273.17</v>
      </c>
      <c r="BP34" s="83"/>
      <c r="BQ34" s="83"/>
      <c r="BR34" s="84"/>
      <c r="BS34" s="82">
        <f>SUM('[7]PAC BEBERIBE II'!$K$37+'[7]PAC BEBERIBE II'!$K$38+'[7]PAC BEBERIBE II'!$K$39+'[7]PAC BEBERIBE II'!$K$40+'[7]PAC BEBERIBE II'!$K$41+'[7]PAC BEBERIBE II'!$K$42+'[7]PAC BEBERIBE II'!$K$43+'[7]PAC BEBERIBE II'!$K$44)</f>
        <v>3536235.4300000006</v>
      </c>
      <c r="BT34" s="83"/>
      <c r="BU34" s="83"/>
      <c r="BV34" s="84"/>
      <c r="BW34" s="82">
        <f>SUM('[7]PAC BEBERIBE II'!$K$29+'[7]PAC BEBERIBE II'!$K$30+'[7]PAC BEBERIBE II'!$K$31+'[7]PAC BEBERIBE II'!$K$32+'[7]PAC BEBERIBE II'!$K$33+'[7]PAC BEBERIBE II'!$K$34+'[7]PAC BEBERIBE II'!$K$37+'[7]PAC BEBERIBE II'!$K$38+'[7]PAC BEBERIBE II'!$K$39+'[7]PAC BEBERIBE II'!$K$40+'[7]PAC BEBERIBE II'!$K$41+'[7]PAC BEBERIBE II'!$K$42+'[7]PAC BEBERIBE II'!$K$43+'[7]PAC BEBERIBE II'!$K$44)</f>
        <v>4275747.09</v>
      </c>
      <c r="BX34" s="83"/>
      <c r="BY34" s="83"/>
      <c r="BZ34" s="84"/>
      <c r="CA34" s="82">
        <f>SUM('[7]PAC BEBERIBE II'!$K$29+'[7]PAC BEBERIBE II'!$K$30+'[7]PAC BEBERIBE II'!$K$31+'[7]PAC BEBERIBE II'!$K$32+'[7]PAC BEBERIBE II'!$K$33+'[7]PAC BEBERIBE II'!$K$34+'[7]PAC BEBERIBE II'!$K$37+'[7]PAC BEBERIBE II'!$K$38+'[7]PAC BEBERIBE II'!$K$39+'[7]PAC BEBERIBE II'!$K$40+'[7]PAC BEBERIBE II'!$K$41+'[7]PAC BEBERIBE II'!$K$42+'[7]PAC BEBERIBE II'!$K$43+'[7]PAC BEBERIBE II'!$K$44)</f>
        <v>4275747.09</v>
      </c>
      <c r="CB34" s="83"/>
      <c r="CC34" s="83"/>
      <c r="CD34" s="84"/>
      <c r="CE34" s="67" t="s">
        <v>31</v>
      </c>
      <c r="CF34" s="67"/>
      <c r="CG34" s="67"/>
      <c r="CH34" s="67"/>
      <c r="CI34" s="67"/>
    </row>
    <row r="35" spans="1:87" ht="24.75" customHeight="1" hidden="1">
      <c r="A35" s="151" t="s">
        <v>85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</row>
    <row r="36" spans="1:88" s="17" customFormat="1" ht="18" customHeight="1">
      <c r="A36" s="6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8"/>
    </row>
    <row r="37" spans="1:88" s="17" customFormat="1" ht="18" customHeight="1">
      <c r="A37" s="6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8"/>
    </row>
    <row r="38" spans="1:88" s="17" customFormat="1" ht="18" customHeight="1">
      <c r="A38" s="6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8"/>
    </row>
    <row r="39" spans="1:88" s="17" customFormat="1" ht="18" customHeight="1">
      <c r="A39" s="6"/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8"/>
    </row>
    <row r="40" spans="1:88" s="17" customFormat="1" ht="18" customHeight="1">
      <c r="A40" s="6"/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8"/>
    </row>
    <row r="41" spans="1:88" s="17" customFormat="1" ht="18" customHeight="1">
      <c r="A41" s="6"/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8"/>
    </row>
    <row r="42" spans="1:88" s="17" customFormat="1" ht="18" customHeight="1">
      <c r="A42" s="6"/>
      <c r="B42" s="6"/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8"/>
    </row>
    <row r="43" spans="1:88" s="17" customFormat="1" ht="18" customHeight="1">
      <c r="A43" s="6"/>
      <c r="B43" s="6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8"/>
    </row>
    <row r="44" spans="1:88" s="17" customFormat="1" ht="18" customHeight="1">
      <c r="A44" s="6"/>
      <c r="B44" s="6"/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8"/>
    </row>
    <row r="45" spans="1:88" s="17" customFormat="1" ht="18" customHeight="1">
      <c r="A45" s="6"/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8"/>
    </row>
    <row r="46" spans="1:88" s="17" customFormat="1" ht="18" customHeight="1">
      <c r="A46" s="6"/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8"/>
    </row>
    <row r="47" spans="1:88" s="17" customFormat="1" ht="18" customHeight="1">
      <c r="A47" s="6"/>
      <c r="B47" s="6"/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8"/>
    </row>
    <row r="48" spans="1:88" s="17" customFormat="1" ht="18" customHeight="1">
      <c r="A48" s="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"/>
      <c r="V48" s="2"/>
      <c r="W48" s="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"/>
      <c r="AR48" s="2"/>
      <c r="AS48" s="2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"/>
      <c r="BN48" s="2"/>
      <c r="BO48" s="2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2"/>
      <c r="CJ48" s="8"/>
    </row>
    <row r="49" spans="1:88" s="17" customFormat="1" ht="18" customHeight="1">
      <c r="A49" s="6"/>
      <c r="B49" s="24" t="s">
        <v>106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"/>
      <c r="V49" s="2"/>
      <c r="W49" s="2"/>
      <c r="X49" s="24" t="s">
        <v>48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"/>
      <c r="AR49" s="2"/>
      <c r="AS49" s="2"/>
      <c r="AT49" s="24" t="s">
        <v>86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4" t="s">
        <v>103</v>
      </c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"/>
      <c r="CJ49" s="8"/>
    </row>
    <row r="50" spans="1:88" s="17" customFormat="1" ht="18" customHeight="1">
      <c r="A50" s="6"/>
      <c r="B50" s="31" t="s">
        <v>107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1"/>
      <c r="V50" s="11"/>
      <c r="W50" s="2"/>
      <c r="X50" s="32" t="s">
        <v>57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11"/>
      <c r="AR50" s="11"/>
      <c r="AS50" s="11"/>
      <c r="AT50" s="31" t="s">
        <v>87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11"/>
      <c r="BN50" s="11"/>
      <c r="BO50" s="11"/>
      <c r="BP50" s="31" t="s">
        <v>102</v>
      </c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2"/>
      <c r="CJ50" s="8"/>
    </row>
    <row r="51" spans="1:88" s="17" customFormat="1" ht="18" customHeight="1">
      <c r="A51" s="6"/>
      <c r="B51" s="152" t="s">
        <v>108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2"/>
      <c r="V51" s="2"/>
      <c r="W51" s="2"/>
      <c r="X51" s="153" t="s">
        <v>47</v>
      </c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2"/>
      <c r="AR51" s="2"/>
      <c r="AS51" s="2"/>
      <c r="AT51" s="152" t="s">
        <v>88</v>
      </c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2"/>
      <c r="BN51" s="2"/>
      <c r="BO51" s="2"/>
      <c r="BP51" s="152" t="s">
        <v>104</v>
      </c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2"/>
      <c r="CJ51" s="8"/>
    </row>
    <row r="52" spans="1:88" s="17" customFormat="1" ht="18" customHeight="1">
      <c r="A52" s="6"/>
      <c r="B52" s="152" t="s">
        <v>5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2"/>
      <c r="V52" s="2"/>
      <c r="W52" s="2"/>
      <c r="X52" s="152" t="s">
        <v>5</v>
      </c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2"/>
      <c r="AR52" s="2"/>
      <c r="AS52" s="2"/>
      <c r="AT52" s="152" t="s">
        <v>5</v>
      </c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2"/>
      <c r="BN52" s="2"/>
      <c r="BO52" s="2"/>
      <c r="BP52" s="152" t="s">
        <v>5</v>
      </c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2"/>
      <c r="CJ52" s="8"/>
    </row>
    <row r="53" spans="1:88" s="17" customFormat="1" ht="18" customHeight="1">
      <c r="A53" s="6"/>
      <c r="B53" s="6"/>
      <c r="C53" s="6"/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8"/>
    </row>
    <row r="54" spans="1:88" s="17" customFormat="1" ht="18" customHeight="1">
      <c r="A54" s="6"/>
      <c r="B54" s="6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8"/>
    </row>
    <row r="55" spans="1:88" s="17" customFormat="1" ht="18" customHeight="1">
      <c r="A55" s="6"/>
      <c r="B55" s="6"/>
      <c r="C55" s="6"/>
      <c r="D55" s="6"/>
      <c r="E55" s="6"/>
      <c r="F55" s="7"/>
      <c r="G55" s="7"/>
      <c r="H55" s="7"/>
      <c r="I55" s="7"/>
      <c r="J55" s="7"/>
      <c r="K55" s="7"/>
      <c r="L55" s="7"/>
      <c r="M55" s="7"/>
      <c r="N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8"/>
    </row>
    <row r="56" spans="1:88" s="17" customFormat="1" ht="18" customHeight="1">
      <c r="A56" s="6"/>
      <c r="B56" s="6"/>
      <c r="C56" s="6"/>
      <c r="D56" s="6"/>
      <c r="E56" s="6"/>
      <c r="F56" s="7"/>
      <c r="G56" s="7"/>
      <c r="H56" s="7"/>
      <c r="I56" s="7"/>
      <c r="J56" s="7"/>
      <c r="K56" s="7"/>
      <c r="L56" s="7"/>
      <c r="M56" s="7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8"/>
    </row>
    <row r="57" spans="1:88" s="17" customFormat="1" ht="18" customHeight="1">
      <c r="A57" s="6"/>
      <c r="B57" s="6"/>
      <c r="C57" s="6"/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"/>
    </row>
    <row r="58" spans="1:88" s="17" customFormat="1" ht="18" customHeight="1">
      <c r="A58" s="6"/>
      <c r="B58" s="6"/>
      <c r="C58" s="6"/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8"/>
    </row>
    <row r="59" spans="1:88" s="17" customFormat="1" ht="18" customHeight="1">
      <c r="A59" s="6"/>
      <c r="B59" s="6"/>
      <c r="C59" s="6"/>
      <c r="D59" s="6"/>
      <c r="E59" s="6"/>
      <c r="F59" s="7"/>
      <c r="G59" s="7"/>
      <c r="H59" s="7"/>
      <c r="I59" s="7"/>
      <c r="J59" s="7"/>
      <c r="K59" s="7"/>
      <c r="L59" s="7"/>
      <c r="M59" s="7"/>
      <c r="N59" s="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8"/>
    </row>
    <row r="60" spans="1:88" s="17" customFormat="1" ht="18" customHeight="1">
      <c r="A60" s="6"/>
      <c r="B60" s="6"/>
      <c r="C60" s="6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8"/>
    </row>
    <row r="61" spans="1:88" s="17" customFormat="1" ht="18" customHeight="1">
      <c r="A61" s="6"/>
      <c r="B61" s="6"/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8"/>
    </row>
    <row r="62" spans="1:88" s="17" customFormat="1" ht="18" customHeight="1">
      <c r="A62" s="6"/>
      <c r="B62" s="6"/>
      <c r="C62" s="6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8"/>
    </row>
    <row r="63" spans="1:88" s="17" customFormat="1" ht="18" customHeight="1">
      <c r="A63" s="6"/>
      <c r="B63" s="6"/>
      <c r="C63" s="6"/>
      <c r="D63" s="6"/>
      <c r="E63" s="6"/>
      <c r="F63" s="7"/>
      <c r="G63" s="7"/>
      <c r="H63" s="7"/>
      <c r="I63" s="7"/>
      <c r="J63" s="7"/>
      <c r="K63" s="7"/>
      <c r="L63" s="7"/>
      <c r="M63" s="7"/>
      <c r="N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8"/>
    </row>
    <row r="64" spans="1:88" s="17" customFormat="1" ht="18" customHeight="1">
      <c r="A64" s="6"/>
      <c r="B64" s="6"/>
      <c r="C64" s="6"/>
      <c r="D64" s="6"/>
      <c r="E64" s="6"/>
      <c r="F64" s="7"/>
      <c r="G64" s="7"/>
      <c r="H64" s="7"/>
      <c r="I64" s="7"/>
      <c r="J64" s="7"/>
      <c r="K64" s="7"/>
      <c r="L64" s="7"/>
      <c r="M64" s="7"/>
      <c r="N64" s="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8"/>
    </row>
    <row r="65" spans="1:88" s="17" customFormat="1" ht="18" customHeight="1">
      <c r="A65" s="6"/>
      <c r="B65" s="6"/>
      <c r="C65" s="6"/>
      <c r="D65" s="6"/>
      <c r="E65" s="6"/>
      <c r="F65" s="7"/>
      <c r="G65" s="7"/>
      <c r="H65" s="7"/>
      <c r="I65" s="7"/>
      <c r="J65" s="7"/>
      <c r="K65" s="7"/>
      <c r="L65" s="7"/>
      <c r="M65" s="7"/>
      <c r="N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8"/>
    </row>
    <row r="66" spans="1:88" s="17" customFormat="1" ht="18" customHeight="1">
      <c r="A66" s="6"/>
      <c r="B66" s="6"/>
      <c r="C66" s="6"/>
      <c r="D66" s="6"/>
      <c r="E66" s="6"/>
      <c r="F66" s="7"/>
      <c r="G66" s="7"/>
      <c r="H66" s="7"/>
      <c r="I66" s="7"/>
      <c r="J66" s="7"/>
      <c r="K66" s="7"/>
      <c r="L66" s="7"/>
      <c r="M66" s="7"/>
      <c r="N66" s="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8"/>
    </row>
    <row r="67" spans="1:88" s="17" customFormat="1" ht="18" customHeight="1">
      <c r="A67" s="6"/>
      <c r="B67" s="6"/>
      <c r="C67" s="6"/>
      <c r="D67" s="6"/>
      <c r="E67" s="6"/>
      <c r="F67" s="7"/>
      <c r="G67" s="7"/>
      <c r="H67" s="7"/>
      <c r="I67" s="7"/>
      <c r="J67" s="7"/>
      <c r="K67" s="7"/>
      <c r="L67" s="7"/>
      <c r="M67" s="7"/>
      <c r="N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8"/>
    </row>
    <row r="68" spans="1:88" s="17" customFormat="1" ht="18" customHeight="1">
      <c r="A68" s="6"/>
      <c r="B68" s="6"/>
      <c r="C68" s="6"/>
      <c r="D68" s="6"/>
      <c r="E68" s="6"/>
      <c r="F68" s="7"/>
      <c r="G68" s="7"/>
      <c r="H68" s="7"/>
      <c r="I68" s="7"/>
      <c r="J68" s="7"/>
      <c r="K68" s="7"/>
      <c r="L68" s="7"/>
      <c r="M68" s="7"/>
      <c r="N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8"/>
    </row>
    <row r="69" spans="1:88" s="17" customFormat="1" ht="18" customHeight="1">
      <c r="A69" s="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"/>
      <c r="V69" s="2"/>
      <c r="W69" s="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2"/>
      <c r="AR69" s="2"/>
      <c r="AS69" s="2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8"/>
    </row>
    <row r="70" spans="1:88" s="17" customFormat="1" ht="18" customHeight="1">
      <c r="A70" s="6"/>
      <c r="B70" s="24" t="s">
        <v>90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"/>
      <c r="V70" s="2"/>
      <c r="W70" s="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2"/>
      <c r="AR70" s="2"/>
      <c r="AS70" s="2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2"/>
      <c r="BN70" s="2"/>
      <c r="BO70" s="2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2"/>
      <c r="CJ70" s="8"/>
    </row>
    <row r="71" spans="1:88" s="17" customFormat="1" ht="18" customHeight="1">
      <c r="A71" s="6"/>
      <c r="B71" s="32" t="s">
        <v>89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11"/>
      <c r="V71" s="11"/>
      <c r="W71" s="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11"/>
      <c r="AR71" s="11"/>
      <c r="AS71" s="11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1"/>
      <c r="BN71" s="11"/>
      <c r="BO71" s="11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2"/>
      <c r="CJ71" s="8"/>
    </row>
    <row r="72" spans="1:88" s="17" customFormat="1" ht="18" customHeight="1">
      <c r="A72" s="6"/>
      <c r="B72" s="153" t="s">
        <v>91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2"/>
      <c r="V72" s="2"/>
      <c r="W72" s="2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2"/>
      <c r="AR72" s="2"/>
      <c r="AS72" s="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2"/>
      <c r="BN72" s="2"/>
      <c r="BO72" s="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2"/>
      <c r="CJ72" s="8"/>
    </row>
    <row r="73" spans="1:88" s="17" customFormat="1" ht="18" customHeight="1">
      <c r="A73" s="6"/>
      <c r="B73" s="152" t="s">
        <v>68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2"/>
      <c r="V73" s="2"/>
      <c r="W73" s="2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2"/>
      <c r="AR73" s="2"/>
      <c r="AS73" s="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2"/>
      <c r="BN73" s="2"/>
      <c r="BO73" s="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2"/>
      <c r="CJ73" s="8"/>
    </row>
    <row r="74" spans="1:87" ht="18" customHeight="1">
      <c r="A74" s="2"/>
      <c r="B74" s="2"/>
      <c r="C74" s="5"/>
      <c r="D74" s="5"/>
      <c r="E74" s="5"/>
      <c r="F74" s="5"/>
      <c r="G74" s="5"/>
      <c r="H74" s="5"/>
      <c r="I74" s="5"/>
      <c r="J74" s="5"/>
      <c r="K74" s="5"/>
      <c r="L74" s="2"/>
      <c r="M74" s="2"/>
      <c r="N74" s="2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  <c r="AA74" s="5"/>
      <c r="AB74" s="5"/>
      <c r="AC74" s="5"/>
      <c r="AD74" s="5"/>
      <c r="AE74" s="5"/>
      <c r="AF74" s="5"/>
      <c r="AG74" s="5"/>
      <c r="AH74" s="5"/>
      <c r="AI74" s="5"/>
      <c r="AJ74" s="2"/>
      <c r="AK74" s="2"/>
      <c r="AL74" s="2"/>
      <c r="AM74" s="5"/>
      <c r="AN74" s="5"/>
      <c r="AO74" s="5"/>
      <c r="AP74" s="5"/>
      <c r="AQ74" s="5"/>
      <c r="AR74" s="5"/>
      <c r="AS74" s="5"/>
      <c r="AT74" s="5"/>
      <c r="AU74" s="5"/>
      <c r="AV74" s="2"/>
      <c r="AW74" s="2"/>
      <c r="AX74" s="2"/>
      <c r="AY74" s="2"/>
      <c r="AZ74" s="2"/>
      <c r="BA74" s="2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5"/>
      <c r="CF74" s="2"/>
      <c r="CG74" s="2"/>
      <c r="CH74" s="2"/>
      <c r="CI74" s="2"/>
    </row>
  </sheetData>
  <sheetProtection/>
  <mergeCells count="364">
    <mergeCell ref="B72:T72"/>
    <mergeCell ref="X72:AP72"/>
    <mergeCell ref="B73:T73"/>
    <mergeCell ref="X73:AP73"/>
    <mergeCell ref="G10:O10"/>
    <mergeCell ref="B69:T69"/>
    <mergeCell ref="X69:AP69"/>
    <mergeCell ref="B70:T70"/>
    <mergeCell ref="X70:AP70"/>
    <mergeCell ref="B71:T71"/>
    <mergeCell ref="X71:AP71"/>
    <mergeCell ref="B51:T51"/>
    <mergeCell ref="X51:AP51"/>
    <mergeCell ref="AT51:BL51"/>
    <mergeCell ref="BP51:CH51"/>
    <mergeCell ref="B52:T52"/>
    <mergeCell ref="X52:AP52"/>
    <mergeCell ref="AT52:BL52"/>
    <mergeCell ref="BP52:CH52"/>
    <mergeCell ref="BS34:BV34"/>
    <mergeCell ref="BW34:BZ34"/>
    <mergeCell ref="CA34:CD34"/>
    <mergeCell ref="CE34:CI34"/>
    <mergeCell ref="A35:CI35"/>
    <mergeCell ref="BP50:CH50"/>
    <mergeCell ref="AX34:BA34"/>
    <mergeCell ref="BB34:BD34"/>
    <mergeCell ref="BE34:BG34"/>
    <mergeCell ref="BH34:BK34"/>
    <mergeCell ref="BL34:BN34"/>
    <mergeCell ref="BO34:BR34"/>
    <mergeCell ref="AC34:AF34"/>
    <mergeCell ref="AG34:AK34"/>
    <mergeCell ref="AL34:AN34"/>
    <mergeCell ref="AO34:AQ34"/>
    <mergeCell ref="AR34:AT34"/>
    <mergeCell ref="AU34:AW34"/>
    <mergeCell ref="BS33:BV33"/>
    <mergeCell ref="BW33:BZ33"/>
    <mergeCell ref="CA33:CD33"/>
    <mergeCell ref="CE33:CI33"/>
    <mergeCell ref="A34:D34"/>
    <mergeCell ref="E34:L34"/>
    <mergeCell ref="M34:P34"/>
    <mergeCell ref="Q34:T34"/>
    <mergeCell ref="U34:X34"/>
    <mergeCell ref="Y34:AB34"/>
    <mergeCell ref="AX33:BA33"/>
    <mergeCell ref="BB33:BD33"/>
    <mergeCell ref="BE33:BG33"/>
    <mergeCell ref="BH33:BK33"/>
    <mergeCell ref="BL33:BN33"/>
    <mergeCell ref="BO33:BR33"/>
    <mergeCell ref="AC33:AF33"/>
    <mergeCell ref="AG33:AK33"/>
    <mergeCell ref="AL33:AN33"/>
    <mergeCell ref="AO33:AQ33"/>
    <mergeCell ref="AR33:AT33"/>
    <mergeCell ref="AU33:AW33"/>
    <mergeCell ref="BS32:BV32"/>
    <mergeCell ref="BW32:BZ32"/>
    <mergeCell ref="CA32:CD32"/>
    <mergeCell ref="CE32:CI32"/>
    <mergeCell ref="A33:D33"/>
    <mergeCell ref="E33:L33"/>
    <mergeCell ref="M33:P33"/>
    <mergeCell ref="Q33:T33"/>
    <mergeCell ref="U33:X33"/>
    <mergeCell ref="Y33:AB33"/>
    <mergeCell ref="AX32:BA32"/>
    <mergeCell ref="BB32:BD32"/>
    <mergeCell ref="BE32:BG32"/>
    <mergeCell ref="BH32:BK32"/>
    <mergeCell ref="BL32:BN32"/>
    <mergeCell ref="BO32:BR32"/>
    <mergeCell ref="AC32:AF32"/>
    <mergeCell ref="AG32:AK32"/>
    <mergeCell ref="AL32:AN32"/>
    <mergeCell ref="AO32:AQ32"/>
    <mergeCell ref="AR32:AT32"/>
    <mergeCell ref="AU32:AW32"/>
    <mergeCell ref="BS31:BV31"/>
    <mergeCell ref="BW31:BZ31"/>
    <mergeCell ref="CA31:CD31"/>
    <mergeCell ref="CE31:CI31"/>
    <mergeCell ref="A32:D32"/>
    <mergeCell ref="E32:L32"/>
    <mergeCell ref="M32:P32"/>
    <mergeCell ref="Q32:T32"/>
    <mergeCell ref="U32:X32"/>
    <mergeCell ref="Y32:AB32"/>
    <mergeCell ref="AX31:BA31"/>
    <mergeCell ref="BB31:BD31"/>
    <mergeCell ref="BE31:BG31"/>
    <mergeCell ref="BH31:BK31"/>
    <mergeCell ref="BL31:BN31"/>
    <mergeCell ref="BO31:BR31"/>
    <mergeCell ref="AC31:AF31"/>
    <mergeCell ref="AG31:AK31"/>
    <mergeCell ref="AL31:AN31"/>
    <mergeCell ref="AO31:AQ31"/>
    <mergeCell ref="AR31:AT31"/>
    <mergeCell ref="AU31:AW31"/>
    <mergeCell ref="Y30:AB30"/>
    <mergeCell ref="A31:D31"/>
    <mergeCell ref="E31:L31"/>
    <mergeCell ref="M31:P31"/>
    <mergeCell ref="Q31:T31"/>
    <mergeCell ref="U31:X31"/>
    <mergeCell ref="Y31:AB31"/>
    <mergeCell ref="BS28:BV30"/>
    <mergeCell ref="BW28:BZ30"/>
    <mergeCell ref="CA28:CD30"/>
    <mergeCell ref="CE28:CI30"/>
    <mergeCell ref="M29:P29"/>
    <mergeCell ref="U29:X29"/>
    <mergeCell ref="Y29:AB29"/>
    <mergeCell ref="M30:P30"/>
    <mergeCell ref="U30:X30"/>
    <mergeCell ref="AX28:BA30"/>
    <mergeCell ref="BO28:BR30"/>
    <mergeCell ref="AC28:AF30"/>
    <mergeCell ref="AG28:AK30"/>
    <mergeCell ref="AL28:AN30"/>
    <mergeCell ref="AO28:AQ30"/>
    <mergeCell ref="AR28:AT30"/>
    <mergeCell ref="BS27:BV27"/>
    <mergeCell ref="BW27:BZ27"/>
    <mergeCell ref="CA27:CD27"/>
    <mergeCell ref="CE27:CI27"/>
    <mergeCell ref="A28:D30"/>
    <mergeCell ref="E28:L30"/>
    <mergeCell ref="M28:P28"/>
    <mergeCell ref="Q28:T30"/>
    <mergeCell ref="U28:X28"/>
    <mergeCell ref="BB28:BD30"/>
    <mergeCell ref="Y28:AB28"/>
    <mergeCell ref="AX27:BA27"/>
    <mergeCell ref="BB27:BD27"/>
    <mergeCell ref="BE27:BG27"/>
    <mergeCell ref="BH27:BK27"/>
    <mergeCell ref="BL27:BN27"/>
    <mergeCell ref="AU28:AW30"/>
    <mergeCell ref="BE28:BG30"/>
    <mergeCell ref="BH28:BK30"/>
    <mergeCell ref="BL28:BN30"/>
    <mergeCell ref="BO27:BR27"/>
    <mergeCell ref="AC27:AF27"/>
    <mergeCell ref="AG27:AK27"/>
    <mergeCell ref="AL27:AN27"/>
    <mergeCell ref="AO27:AQ27"/>
    <mergeCell ref="AR27:AT27"/>
    <mergeCell ref="AU27:AW27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CE26:CI26"/>
    <mergeCell ref="AC26:AF26"/>
    <mergeCell ref="AG26:AK26"/>
    <mergeCell ref="AL26:AN26"/>
    <mergeCell ref="AO26:AQ26"/>
    <mergeCell ref="AR26:AT26"/>
    <mergeCell ref="AU26:AW26"/>
    <mergeCell ref="A26:D26"/>
    <mergeCell ref="E26:L26"/>
    <mergeCell ref="M26:P26"/>
    <mergeCell ref="Q26:T26"/>
    <mergeCell ref="U26:X26"/>
    <mergeCell ref="Y26:AB26"/>
    <mergeCell ref="BS23:BV25"/>
    <mergeCell ref="BW23:BZ25"/>
    <mergeCell ref="CA23:CD25"/>
    <mergeCell ref="CE23:CI25"/>
    <mergeCell ref="M24:P24"/>
    <mergeCell ref="U24:X24"/>
    <mergeCell ref="Y24:AB24"/>
    <mergeCell ref="M25:P25"/>
    <mergeCell ref="U25:X25"/>
    <mergeCell ref="AX23:BA25"/>
    <mergeCell ref="BO23:BR25"/>
    <mergeCell ref="AC23:AF25"/>
    <mergeCell ref="AG23:AK25"/>
    <mergeCell ref="AL23:AN25"/>
    <mergeCell ref="AO23:AQ25"/>
    <mergeCell ref="AR23:AT25"/>
    <mergeCell ref="A23:D25"/>
    <mergeCell ref="E23:L25"/>
    <mergeCell ref="M23:P23"/>
    <mergeCell ref="Q23:T25"/>
    <mergeCell ref="U23:X23"/>
    <mergeCell ref="Y23:AB23"/>
    <mergeCell ref="Y25:AB25"/>
    <mergeCell ref="BB22:BD22"/>
    <mergeCell ref="BE22:BG22"/>
    <mergeCell ref="BH22:BK22"/>
    <mergeCell ref="BL22:BN22"/>
    <mergeCell ref="CE22:CI22"/>
    <mergeCell ref="AU23:AW25"/>
    <mergeCell ref="BB23:BD25"/>
    <mergeCell ref="BE23:BG25"/>
    <mergeCell ref="BH23:BK25"/>
    <mergeCell ref="BL23:BN25"/>
    <mergeCell ref="AG22:AK22"/>
    <mergeCell ref="AL22:AN22"/>
    <mergeCell ref="AO22:AQ22"/>
    <mergeCell ref="AR22:AT22"/>
    <mergeCell ref="AU22:AW22"/>
    <mergeCell ref="AX22:BA22"/>
    <mergeCell ref="BW21:BZ21"/>
    <mergeCell ref="CA21:CD21"/>
    <mergeCell ref="CE21:CI21"/>
    <mergeCell ref="A22:D22"/>
    <mergeCell ref="E22:L22"/>
    <mergeCell ref="M22:P22"/>
    <mergeCell ref="Q22:T22"/>
    <mergeCell ref="U22:X22"/>
    <mergeCell ref="Y22:AB22"/>
    <mergeCell ref="AC22:AF22"/>
    <mergeCell ref="BB21:BD21"/>
    <mergeCell ref="BE21:BG21"/>
    <mergeCell ref="BH21:BK21"/>
    <mergeCell ref="BL21:BN21"/>
    <mergeCell ref="BO21:BR21"/>
    <mergeCell ref="BS21:BV21"/>
    <mergeCell ref="AG21:AK21"/>
    <mergeCell ref="AL21:AN21"/>
    <mergeCell ref="AO21:AQ21"/>
    <mergeCell ref="AR21:AT21"/>
    <mergeCell ref="AU21:AW21"/>
    <mergeCell ref="AX21:BA21"/>
    <mergeCell ref="BW20:BZ20"/>
    <mergeCell ref="CA20:CD20"/>
    <mergeCell ref="CE20:CI20"/>
    <mergeCell ref="A21:D21"/>
    <mergeCell ref="E21:L21"/>
    <mergeCell ref="M21:P21"/>
    <mergeCell ref="Q21:T21"/>
    <mergeCell ref="U21:X21"/>
    <mergeCell ref="Y21:AB21"/>
    <mergeCell ref="AC21:AF21"/>
    <mergeCell ref="BB20:BD20"/>
    <mergeCell ref="BE20:BG20"/>
    <mergeCell ref="BH20:BK20"/>
    <mergeCell ref="BL20:BN20"/>
    <mergeCell ref="BO20:BR20"/>
    <mergeCell ref="BS20:BV20"/>
    <mergeCell ref="AG20:AK20"/>
    <mergeCell ref="AL20:AN20"/>
    <mergeCell ref="AO20:AQ20"/>
    <mergeCell ref="AR20:AT20"/>
    <mergeCell ref="AU20:AW20"/>
    <mergeCell ref="AX20:BA20"/>
    <mergeCell ref="BW19:BZ19"/>
    <mergeCell ref="CA19:CD19"/>
    <mergeCell ref="CE19:CI19"/>
    <mergeCell ref="A20:D20"/>
    <mergeCell ref="E20:L20"/>
    <mergeCell ref="M20:P20"/>
    <mergeCell ref="Q20:T20"/>
    <mergeCell ref="U20:X20"/>
    <mergeCell ref="Y20:AB20"/>
    <mergeCell ref="AC20:AF20"/>
    <mergeCell ref="BB19:BD19"/>
    <mergeCell ref="BE19:BG19"/>
    <mergeCell ref="BH19:BK19"/>
    <mergeCell ref="BL19:BN19"/>
    <mergeCell ref="BO19:BR19"/>
    <mergeCell ref="BS19:BV19"/>
    <mergeCell ref="AG19:AK19"/>
    <mergeCell ref="AL19:AN19"/>
    <mergeCell ref="AO19:AQ19"/>
    <mergeCell ref="AR19:AT19"/>
    <mergeCell ref="AU19:AW19"/>
    <mergeCell ref="AX19:BA19"/>
    <mergeCell ref="BW18:BZ18"/>
    <mergeCell ref="CA18:CD18"/>
    <mergeCell ref="CE18:CI18"/>
    <mergeCell ref="A19:D19"/>
    <mergeCell ref="E19:L19"/>
    <mergeCell ref="M19:P19"/>
    <mergeCell ref="Q19:T19"/>
    <mergeCell ref="U19:X19"/>
    <mergeCell ref="Y19:AB19"/>
    <mergeCell ref="AC19:AF19"/>
    <mergeCell ref="BB18:BD18"/>
    <mergeCell ref="BE18:BG18"/>
    <mergeCell ref="BH18:BK18"/>
    <mergeCell ref="BL18:BN18"/>
    <mergeCell ref="BO18:BR18"/>
    <mergeCell ref="BS18:BV18"/>
    <mergeCell ref="AG18:AK18"/>
    <mergeCell ref="AL18:AN18"/>
    <mergeCell ref="AO18:AQ18"/>
    <mergeCell ref="AR18:AT18"/>
    <mergeCell ref="AU18:AW18"/>
    <mergeCell ref="AX18:BA18"/>
    <mergeCell ref="E18:L18"/>
    <mergeCell ref="M18:P18"/>
    <mergeCell ref="Q18:T18"/>
    <mergeCell ref="U18:X18"/>
    <mergeCell ref="Y18:AB18"/>
    <mergeCell ref="AC18:AF18"/>
    <mergeCell ref="BE16:BG17"/>
    <mergeCell ref="BL16:BN17"/>
    <mergeCell ref="BH15:BK17"/>
    <mergeCell ref="BL15:CD15"/>
    <mergeCell ref="BO16:BR17"/>
    <mergeCell ref="BS16:BV17"/>
    <mergeCell ref="BW16:BZ17"/>
    <mergeCell ref="CA16:CD17"/>
    <mergeCell ref="AR16:AT17"/>
    <mergeCell ref="AU16:AW17"/>
    <mergeCell ref="AX16:BA17"/>
    <mergeCell ref="BB16:BD17"/>
    <mergeCell ref="CE15:CI17"/>
    <mergeCell ref="M16:P17"/>
    <mergeCell ref="Q16:T17"/>
    <mergeCell ref="U16:X17"/>
    <mergeCell ref="Y16:AB17"/>
    <mergeCell ref="AC16:AF17"/>
    <mergeCell ref="B50:T50"/>
    <mergeCell ref="X50:AP50"/>
    <mergeCell ref="AT50:BL50"/>
    <mergeCell ref="G11:O11"/>
    <mergeCell ref="G12:O12"/>
    <mergeCell ref="G13:O13"/>
    <mergeCell ref="A15:D17"/>
    <mergeCell ref="E15:L17"/>
    <mergeCell ref="M15:AB15"/>
    <mergeCell ref="AC15:AK15"/>
    <mergeCell ref="CJ23:CJ25"/>
    <mergeCell ref="CJ28:CJ30"/>
    <mergeCell ref="CJ15:CJ17"/>
    <mergeCell ref="A1:CI4"/>
    <mergeCell ref="A5:CI5"/>
    <mergeCell ref="A6:CI6"/>
    <mergeCell ref="A8:CI8"/>
    <mergeCell ref="A9:CI9"/>
    <mergeCell ref="AL15:BA15"/>
    <mergeCell ref="BB15:BG15"/>
    <mergeCell ref="AT48:BL48"/>
    <mergeCell ref="BP48:CH48"/>
    <mergeCell ref="B49:T49"/>
    <mergeCell ref="X49:AP49"/>
    <mergeCell ref="AT49:BL49"/>
    <mergeCell ref="BP49:CH49"/>
    <mergeCell ref="A11:F11"/>
    <mergeCell ref="A10:F10"/>
    <mergeCell ref="A12:F12"/>
    <mergeCell ref="A13:F13"/>
    <mergeCell ref="B48:T48"/>
    <mergeCell ref="X48:AP48"/>
    <mergeCell ref="AG16:AK17"/>
    <mergeCell ref="AL16:AN17"/>
    <mergeCell ref="AO16:AQ17"/>
    <mergeCell ref="A18:D18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8" scale="60" r:id="rId4"/>
  <headerFooter>
    <oddFooter>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Fabiano</cp:lastModifiedBy>
  <cp:lastPrinted>2022-10-13T15:56:44Z</cp:lastPrinted>
  <dcterms:created xsi:type="dcterms:W3CDTF">2019-05-07T11:51:23Z</dcterms:created>
  <dcterms:modified xsi:type="dcterms:W3CDTF">2023-08-30T17:02:28Z</dcterms:modified>
  <cp:category/>
  <cp:version/>
  <cp:contentType/>
  <cp:contentStatus/>
</cp:coreProperties>
</file>